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9200" windowHeight="7035" tabRatio="783"/>
  </bookViews>
  <sheets>
    <sheet name="3-3" sheetId="1" r:id="rId1"/>
    <sheet name="3-4" sheetId="2" r:id="rId2"/>
    <sheet name="3-5" sheetId="10" r:id="rId3"/>
    <sheet name="3-6" sheetId="11" r:id="rId4"/>
    <sheet name="3-7" sheetId="12" r:id="rId5"/>
    <sheet name="3-8" sheetId="13" r:id="rId6"/>
    <sheet name="3-9" sheetId="3" r:id="rId7"/>
    <sheet name="3-14" sheetId="16" r:id="rId8"/>
    <sheet name="3-16" sheetId="4" r:id="rId9"/>
    <sheet name="3-19" sheetId="18" r:id="rId10"/>
    <sheet name="3-20" sheetId="5" r:id="rId11"/>
    <sheet name="3-21" sheetId="19" r:id="rId12"/>
    <sheet name="3-22" sheetId="20" r:id="rId13"/>
    <sheet name="3-24" sheetId="21" r:id="rId14"/>
    <sheet name="3-25" sheetId="22" r:id="rId15"/>
    <sheet name="3-26" sheetId="23" r:id="rId16"/>
    <sheet name="3-27" sheetId="24" r:id="rId17"/>
    <sheet name="3-28" sheetId="7" r:id="rId18"/>
    <sheet name="3-29" sheetId="33" r:id="rId19"/>
    <sheet name="3-31" sheetId="25" r:id="rId20"/>
    <sheet name="3-32" sheetId="26" r:id="rId21"/>
    <sheet name="3-33" sheetId="27" r:id="rId22"/>
    <sheet name="3-34" sheetId="28" r:id="rId23"/>
    <sheet name="3-35" sheetId="29" r:id="rId24"/>
    <sheet name="3-36" sheetId="30" r:id="rId25"/>
    <sheet name="3-37" sheetId="31" r:id="rId26"/>
    <sheet name="3-38" sheetId="32" r:id="rId27"/>
    <sheet name="Sheet1" sheetId="34" r:id="rId28"/>
  </sheets>
  <calcPr calcId="145621"/>
</workbook>
</file>

<file path=xl/calcChain.xml><?xml version="1.0" encoding="utf-8"?>
<calcChain xmlns="http://schemas.openxmlformats.org/spreadsheetml/2006/main">
  <c r="C89" i="21" l="1"/>
  <c r="C85" i="21"/>
  <c r="C88" i="21"/>
  <c r="C87" i="21"/>
  <c r="E23" i="5"/>
  <c r="E21" i="5"/>
  <c r="C22" i="5"/>
  <c r="C85" i="31"/>
  <c r="C87" i="31" s="1"/>
  <c r="A87" i="31" s="1"/>
  <c r="C40" i="29"/>
  <c r="D57" i="27"/>
  <c r="D56" i="27"/>
  <c r="C54" i="27"/>
  <c r="G54" i="26"/>
  <c r="C67" i="26" s="1"/>
  <c r="G55" i="26"/>
  <c r="C25" i="7"/>
  <c r="C27" i="7" s="1"/>
  <c r="H38" i="24"/>
  <c r="H37" i="24"/>
  <c r="H36" i="24"/>
  <c r="H35" i="24"/>
  <c r="H34" i="24"/>
  <c r="H33" i="24"/>
  <c r="J39" i="23"/>
  <c r="C43" i="23" s="1"/>
  <c r="C45" i="23" s="1"/>
  <c r="I40" i="23"/>
  <c r="J43" i="23" s="1"/>
  <c r="C53" i="23" s="1"/>
  <c r="C55" i="23" s="1"/>
  <c r="I41" i="23"/>
  <c r="I42" i="23"/>
  <c r="I43" i="23"/>
  <c r="I39" i="23"/>
  <c r="I38" i="23"/>
  <c r="J40" i="23" s="1"/>
  <c r="C75" i="21"/>
  <c r="G55" i="21"/>
  <c r="G59" i="21"/>
  <c r="H19" i="21"/>
  <c r="H23" i="21" s="1"/>
  <c r="D21" i="21"/>
  <c r="D26" i="21" s="1"/>
  <c r="C21" i="21"/>
  <c r="C26" i="21" s="1"/>
  <c r="G19" i="21"/>
  <c r="G23" i="21" s="1"/>
  <c r="C9" i="21"/>
  <c r="C11" i="21"/>
  <c r="C13" i="21" s="1"/>
  <c r="C51" i="20"/>
  <c r="D48" i="20"/>
  <c r="C53" i="20"/>
  <c r="D53" i="20" s="1"/>
  <c r="E53" i="20" s="1"/>
  <c r="F53" i="20" s="1"/>
  <c r="D47" i="20"/>
  <c r="D49" i="20" s="1"/>
  <c r="D52" i="20"/>
  <c r="E52" i="20" s="1"/>
  <c r="F52" i="20" s="1"/>
  <c r="C23" i="20"/>
  <c r="C25" i="20"/>
  <c r="C32" i="20"/>
  <c r="F49" i="20"/>
  <c r="E49" i="20"/>
  <c r="C56" i="20"/>
  <c r="C38" i="20" s="1"/>
  <c r="C36" i="20" s="1"/>
  <c r="C34" i="20" s="1"/>
  <c r="C54" i="20"/>
  <c r="C49" i="20"/>
  <c r="C41" i="19"/>
  <c r="D41" i="19" s="1"/>
  <c r="C43" i="19"/>
  <c r="C45" i="19"/>
  <c r="C30" i="19" s="1"/>
  <c r="D37" i="19"/>
  <c r="D39" i="19" s="1"/>
  <c r="C28" i="19" s="1"/>
  <c r="D38" i="19"/>
  <c r="D42" i="19"/>
  <c r="E37" i="19"/>
  <c r="E38" i="19"/>
  <c r="E39" i="19"/>
  <c r="E42" i="19"/>
  <c r="F39" i="19"/>
  <c r="F42" i="19"/>
  <c r="C25" i="18"/>
  <c r="C26" i="18" s="1"/>
  <c r="C28" i="18" s="1"/>
  <c r="C23" i="18"/>
  <c r="C60" i="16"/>
  <c r="C46" i="16"/>
  <c r="C47" i="16"/>
  <c r="C48" i="16"/>
  <c r="C49" i="16"/>
  <c r="C50" i="16"/>
  <c r="C52" i="16" s="1"/>
  <c r="C51" i="16"/>
  <c r="C35" i="16"/>
  <c r="C36" i="16"/>
  <c r="C37" i="16"/>
  <c r="C38" i="16"/>
  <c r="C39" i="16"/>
  <c r="C41" i="16" s="1"/>
  <c r="C43" i="16" s="1"/>
  <c r="C40" i="16"/>
  <c r="C29" i="3"/>
  <c r="C26" i="3"/>
  <c r="C30" i="3"/>
  <c r="C25" i="3"/>
  <c r="C59" i="13"/>
  <c r="C57" i="13"/>
  <c r="C56" i="13"/>
  <c r="C58" i="13" s="1"/>
  <c r="C60" i="13" s="1"/>
  <c r="C55" i="13"/>
  <c r="C54" i="13"/>
  <c r="C53" i="13"/>
  <c r="C52" i="13"/>
  <c r="F41" i="13"/>
  <c r="F40" i="13"/>
  <c r="C46" i="13"/>
  <c r="C45" i="13"/>
  <c r="C47" i="13" s="1"/>
  <c r="C42" i="13"/>
  <c r="C41" i="13"/>
  <c r="C40" i="13"/>
  <c r="C59" i="12"/>
  <c r="C48" i="12"/>
  <c r="C49" i="12"/>
  <c r="C50" i="12"/>
  <c r="D38" i="12"/>
  <c r="D39" i="12"/>
  <c r="D40" i="12"/>
  <c r="C38" i="12"/>
  <c r="C39" i="12"/>
  <c r="C40" i="12"/>
  <c r="C43" i="12"/>
  <c r="C45" i="12" s="1"/>
  <c r="C44" i="12"/>
  <c r="C69" i="11"/>
  <c r="C59" i="11"/>
  <c r="C60" i="11" s="1"/>
  <c r="C63" i="11" s="1"/>
  <c r="C66" i="11" s="1"/>
  <c r="C64" i="11"/>
  <c r="C65" i="11"/>
  <c r="C22" i="10"/>
  <c r="C42" i="2"/>
  <c r="C35" i="2"/>
  <c r="C43" i="2" s="1"/>
  <c r="C44" i="2" s="1"/>
  <c r="C47" i="2" s="1"/>
  <c r="C51" i="2" s="1"/>
  <c r="C45" i="21"/>
  <c r="C80" i="21" s="1"/>
  <c r="C81" i="21" s="1"/>
  <c r="C82" i="21" s="1"/>
  <c r="C15" i="5"/>
  <c r="C24" i="18"/>
  <c r="C61" i="16"/>
  <c r="C43" i="13"/>
  <c r="C39" i="2"/>
  <c r="C40" i="2"/>
  <c r="C41" i="2"/>
  <c r="C50" i="2" s="1"/>
  <c r="G45" i="33"/>
  <c r="G44" i="33"/>
  <c r="H44" i="33" s="1"/>
  <c r="C44" i="33"/>
  <c r="C49" i="33"/>
  <c r="I56" i="31"/>
  <c r="C90" i="31" s="1"/>
  <c r="A90" i="31" s="1"/>
  <c r="H56" i="31"/>
  <c r="D66" i="31"/>
  <c r="D71" i="31" s="1"/>
  <c r="D73" i="31" s="1"/>
  <c r="C77" i="31" s="1"/>
  <c r="D67" i="31"/>
  <c r="D68" i="31"/>
  <c r="D69" i="31"/>
  <c r="D70" i="31"/>
  <c r="D72" i="31"/>
  <c r="C78" i="31"/>
  <c r="C55" i="31"/>
  <c r="D55" i="31"/>
  <c r="C79" i="31"/>
  <c r="C82" i="31" s="1"/>
  <c r="C56" i="31"/>
  <c r="D56" i="31"/>
  <c r="C80" i="31"/>
  <c r="A80" i="31" s="1"/>
  <c r="I54" i="31"/>
  <c r="C81" i="31" s="1"/>
  <c r="A81" i="31" s="1"/>
  <c r="H54" i="31"/>
  <c r="H57" i="31" s="1"/>
  <c r="D59" i="31"/>
  <c r="C59" i="31"/>
  <c r="I55" i="31"/>
  <c r="H55" i="31"/>
  <c r="C89" i="31"/>
  <c r="A89" i="31" s="1"/>
  <c r="C91" i="31"/>
  <c r="C55" i="27"/>
  <c r="C57" i="27"/>
  <c r="C56" i="27"/>
  <c r="C58" i="27"/>
  <c r="C59" i="27"/>
  <c r="C61" i="27" s="1"/>
  <c r="C60" i="27"/>
  <c r="D63" i="27"/>
  <c r="D54" i="26"/>
  <c r="D55" i="26"/>
  <c r="D56" i="26"/>
  <c r="D57" i="26"/>
  <c r="D66" i="26"/>
  <c r="D68" i="26" s="1"/>
  <c r="H54" i="26"/>
  <c r="H55" i="26"/>
  <c r="H56" i="26" s="1"/>
  <c r="H59" i="26" s="1"/>
  <c r="D67" i="26"/>
  <c r="C54" i="26"/>
  <c r="C55" i="26"/>
  <c r="C56" i="26"/>
  <c r="C57" i="26"/>
  <c r="C66" i="26" s="1"/>
  <c r="C68" i="26" s="1"/>
  <c r="H58" i="26"/>
  <c r="G58" i="26"/>
  <c r="D54" i="25"/>
  <c r="D55" i="25"/>
  <c r="D56" i="25"/>
  <c r="D57" i="25"/>
  <c r="D61" i="25"/>
  <c r="C54" i="25"/>
  <c r="C61" i="25" s="1"/>
  <c r="H59" i="25" s="1"/>
  <c r="C55" i="25"/>
  <c r="C56" i="25"/>
  <c r="C57" i="25"/>
  <c r="F36" i="22"/>
  <c r="F35" i="22"/>
  <c r="F34" i="22"/>
  <c r="I34" i="22" s="1"/>
  <c r="G35" i="22"/>
  <c r="G34" i="22"/>
  <c r="J34" i="22" s="1"/>
  <c r="I73" i="21"/>
  <c r="H73" i="21"/>
  <c r="D57" i="21"/>
  <c r="D62" i="21" s="1"/>
  <c r="H62" i="21" s="1"/>
  <c r="I72" i="21"/>
  <c r="C57" i="21"/>
  <c r="H72" i="21" s="1"/>
  <c r="C73" i="21"/>
  <c r="C72" i="21"/>
  <c r="H55" i="21"/>
  <c r="H59" i="21" s="1"/>
  <c r="C62" i="21"/>
  <c r="G62" i="21" s="1"/>
  <c r="G61" i="21" s="1"/>
  <c r="F47" i="13"/>
  <c r="F44" i="13"/>
  <c r="G49" i="33"/>
  <c r="G48" i="33"/>
  <c r="G47" i="33"/>
  <c r="G46" i="33"/>
  <c r="D59" i="32"/>
  <c r="D62" i="32" s="1"/>
  <c r="D53" i="32"/>
  <c r="D58" i="32" s="1"/>
  <c r="D60" i="32" s="1"/>
  <c r="D54" i="32"/>
  <c r="D55" i="32"/>
  <c r="D56" i="32"/>
  <c r="D57" i="32"/>
  <c r="C59" i="32"/>
  <c r="C53" i="32"/>
  <c r="C58" i="32" s="1"/>
  <c r="C60" i="32" s="1"/>
  <c r="C54" i="32"/>
  <c r="C55" i="32"/>
  <c r="C56" i="32"/>
  <c r="C57" i="32"/>
  <c r="B59" i="32"/>
  <c r="B57" i="32"/>
  <c r="B56" i="32"/>
  <c r="B55" i="32"/>
  <c r="B54" i="32"/>
  <c r="B53" i="32"/>
  <c r="B69" i="31"/>
  <c r="B78" i="31"/>
  <c r="B77" i="31"/>
  <c r="C66" i="31"/>
  <c r="C67" i="31"/>
  <c r="C68" i="31"/>
  <c r="C69" i="31"/>
  <c r="C70" i="31"/>
  <c r="C71" i="31"/>
  <c r="C72" i="31"/>
  <c r="C73" i="31"/>
  <c r="B66" i="31"/>
  <c r="B72" i="31"/>
  <c r="B70" i="31"/>
  <c r="B68" i="31"/>
  <c r="B67" i="31"/>
  <c r="B59" i="31"/>
  <c r="G56" i="31"/>
  <c r="B55" i="31"/>
  <c r="G55" i="31"/>
  <c r="B56" i="31"/>
  <c r="G54" i="31"/>
  <c r="D54" i="31"/>
  <c r="D57" i="31"/>
  <c r="C54" i="31"/>
  <c r="C57" i="31"/>
  <c r="C61" i="31" s="1"/>
  <c r="H59" i="31" s="1"/>
  <c r="B54" i="31"/>
  <c r="C60" i="30"/>
  <c r="C56" i="30"/>
  <c r="C63" i="30" s="1"/>
  <c r="C58" i="30"/>
  <c r="C57" i="30"/>
  <c r="C59" i="30"/>
  <c r="G56" i="30"/>
  <c r="G59" i="30" s="1"/>
  <c r="G57" i="30"/>
  <c r="G58" i="30"/>
  <c r="B60" i="30"/>
  <c r="F58" i="30"/>
  <c r="B57" i="30"/>
  <c r="F57" i="30"/>
  <c r="B58" i="30"/>
  <c r="F56" i="30"/>
  <c r="B56" i="30"/>
  <c r="D54" i="28"/>
  <c r="D59" i="28" s="1"/>
  <c r="D61" i="28" s="1"/>
  <c r="D63" i="28" s="1"/>
  <c r="D55" i="28"/>
  <c r="D56" i="28"/>
  <c r="D57" i="28"/>
  <c r="D58" i="28"/>
  <c r="D60" i="28"/>
  <c r="C54" i="28"/>
  <c r="C55" i="28"/>
  <c r="C59" i="28" s="1"/>
  <c r="C61" i="28" s="1"/>
  <c r="C63" i="28" s="1"/>
  <c r="C56" i="28"/>
  <c r="C57" i="28"/>
  <c r="C58" i="28"/>
  <c r="C60" i="28"/>
  <c r="B60" i="28"/>
  <c r="B58" i="28"/>
  <c r="B57" i="28"/>
  <c r="B56" i="28"/>
  <c r="B55" i="28"/>
  <c r="B54" i="28"/>
  <c r="D54" i="27"/>
  <c r="D55" i="27"/>
  <c r="D58" i="27"/>
  <c r="D59" i="27"/>
  <c r="D61" i="27" s="1"/>
  <c r="D64" i="27" s="1"/>
  <c r="D60" i="27"/>
  <c r="D59" i="26"/>
  <c r="C59" i="26"/>
  <c r="B59" i="26"/>
  <c r="F58" i="26"/>
  <c r="B56" i="26"/>
  <c r="F55" i="26"/>
  <c r="B55" i="26"/>
  <c r="F54" i="26"/>
  <c r="B54" i="26"/>
  <c r="H54" i="25"/>
  <c r="H55" i="25"/>
  <c r="H56" i="25"/>
  <c r="H57" i="25"/>
  <c r="I54" i="25"/>
  <c r="I57" i="25" s="1"/>
  <c r="I55" i="25"/>
  <c r="I56" i="25"/>
  <c r="G56" i="25"/>
  <c r="G55" i="25"/>
  <c r="G54" i="25"/>
  <c r="B57" i="25"/>
  <c r="B56" i="25"/>
  <c r="B55" i="25"/>
  <c r="B54" i="25"/>
  <c r="I34" i="24"/>
  <c r="I33" i="24"/>
  <c r="J33" i="24" s="1"/>
  <c r="J34" i="24" s="1"/>
  <c r="I38" i="24"/>
  <c r="I37" i="24"/>
  <c r="I36" i="24"/>
  <c r="I35" i="24"/>
  <c r="G36" i="22"/>
  <c r="G37" i="22"/>
  <c r="G38" i="22"/>
  <c r="G39" i="22"/>
  <c r="F37" i="22"/>
  <c r="F38" i="22"/>
  <c r="F39" i="22"/>
  <c r="D61" i="31"/>
  <c r="D63" i="26"/>
  <c r="C32" i="19"/>
  <c r="B46" i="13"/>
  <c r="B45" i="13"/>
  <c r="F42" i="13"/>
  <c r="F45" i="13"/>
  <c r="F49" i="13"/>
  <c r="C58" i="12"/>
  <c r="C60" i="12" s="1"/>
  <c r="C53" i="12"/>
  <c r="C54" i="12"/>
  <c r="D54" i="11"/>
  <c r="D55" i="11"/>
  <c r="C55" i="11"/>
  <c r="C54" i="11"/>
  <c r="C56" i="11" s="1"/>
  <c r="D49" i="11"/>
  <c r="D50" i="11"/>
  <c r="C50" i="11"/>
  <c r="C51" i="11" s="1"/>
  <c r="C49" i="11"/>
  <c r="C55" i="12"/>
  <c r="D51" i="11"/>
  <c r="D56" i="11"/>
  <c r="C44" i="4"/>
  <c r="D22" i="5"/>
  <c r="C37" i="4"/>
  <c r="C32" i="4"/>
  <c r="C31" i="4"/>
  <c r="C30" i="4"/>
  <c r="C29" i="4"/>
  <c r="C33" i="4" s="1"/>
  <c r="C36" i="4" s="1"/>
  <c r="C38" i="4" s="1"/>
  <c r="C49" i="2"/>
  <c r="C48" i="2"/>
  <c r="G33" i="1"/>
  <c r="G32" i="1"/>
  <c r="C35" i="1"/>
  <c r="C34" i="1"/>
  <c r="C33" i="1"/>
  <c r="C32" i="1"/>
  <c r="C37" i="1" s="1"/>
  <c r="G35" i="1" s="1"/>
  <c r="H45" i="33" l="1"/>
  <c r="H46" i="33" s="1"/>
  <c r="H47" i="33" s="1"/>
  <c r="H48" i="33" s="1"/>
  <c r="H49" i="33" s="1"/>
  <c r="J38" i="23"/>
  <c r="C38" i="23" s="1"/>
  <c r="C40" i="23" s="1"/>
  <c r="J41" i="23"/>
  <c r="C48" i="23" s="1"/>
  <c r="C50" i="23" s="1"/>
  <c r="I35" i="22"/>
  <c r="I36" i="22" s="1"/>
  <c r="C42" i="22" s="1"/>
  <c r="C43" i="22" s="1"/>
  <c r="J35" i="22"/>
  <c r="C36" i="22" s="1"/>
  <c r="C37" i="22" s="1"/>
  <c r="C90" i="21"/>
  <c r="I74" i="21"/>
  <c r="H76" i="21" s="1"/>
  <c r="C74" i="21" s="1"/>
  <c r="H61" i="21"/>
  <c r="H74" i="21"/>
  <c r="G25" i="21"/>
  <c r="G26" i="21" s="1"/>
  <c r="C47" i="21"/>
  <c r="C49" i="21" s="1"/>
  <c r="C71" i="21" s="1"/>
  <c r="D51" i="20"/>
  <c r="C39" i="4"/>
  <c r="C40" i="4" s="1"/>
  <c r="C43" i="4" s="1"/>
  <c r="C45" i="4" s="1"/>
  <c r="G37" i="1"/>
  <c r="I59" i="25"/>
  <c r="I61" i="25"/>
  <c r="H61" i="25"/>
  <c r="H61" i="31"/>
  <c r="G61" i="30"/>
  <c r="C66" i="30" s="1"/>
  <c r="C62" i="32"/>
  <c r="C49" i="13"/>
  <c r="C30" i="20"/>
  <c r="C56" i="16"/>
  <c r="C54" i="16"/>
  <c r="E56" i="16"/>
  <c r="J35" i="24"/>
  <c r="J36" i="24" s="1"/>
  <c r="J37" i="24" s="1"/>
  <c r="J38" i="24" s="1"/>
  <c r="C32" i="24"/>
  <c r="C34" i="24" s="1"/>
  <c r="H61" i="26"/>
  <c r="H63" i="26" s="1"/>
  <c r="G63" i="30"/>
  <c r="D54" i="20"/>
  <c r="D56" i="20" s="1"/>
  <c r="C40" i="20" s="1"/>
  <c r="E51" i="20"/>
  <c r="H25" i="21"/>
  <c r="H26" i="21" s="1"/>
  <c r="C70" i="26"/>
  <c r="C83" i="31"/>
  <c r="D43" i="19"/>
  <c r="E41" i="19"/>
  <c r="C36" i="2"/>
  <c r="A85" i="31"/>
  <c r="C63" i="26"/>
  <c r="I57" i="31"/>
  <c r="J42" i="23"/>
  <c r="C93" i="31"/>
  <c r="A93" i="31" s="1"/>
  <c r="G56" i="26"/>
  <c r="G59" i="26" s="1"/>
  <c r="A79" i="31"/>
  <c r="C48" i="33" l="1"/>
  <c r="C50" i="33" s="1"/>
  <c r="C43" i="33"/>
  <c r="C45" i="33" s="1"/>
  <c r="J36" i="22"/>
  <c r="J37" i="22" s="1"/>
  <c r="J38" i="22" s="1"/>
  <c r="J39" i="22" s="1"/>
  <c r="I37" i="22"/>
  <c r="I38" i="22" s="1"/>
  <c r="I39" i="22" s="1"/>
  <c r="C76" i="21"/>
  <c r="G63" i="26"/>
  <c r="C34" i="19"/>
  <c r="A83" i="31"/>
  <c r="C95" i="31"/>
  <c r="A95" i="31" s="1"/>
  <c r="C52" i="33"/>
  <c r="C57" i="16"/>
  <c r="C59" i="16" s="1"/>
  <c r="E57" i="16"/>
  <c r="I59" i="31"/>
  <c r="I61" i="31" s="1"/>
  <c r="G61" i="26"/>
  <c r="F51" i="20"/>
  <c r="F54" i="20" s="1"/>
  <c r="E54" i="20"/>
  <c r="F56" i="20" s="1"/>
  <c r="C44" i="20" s="1"/>
  <c r="E56" i="20"/>
  <c r="C42" i="20" s="1"/>
  <c r="F41" i="19"/>
  <c r="F43" i="19" s="1"/>
  <c r="E43" i="19"/>
  <c r="F45" i="19" s="1"/>
  <c r="D45" i="19"/>
  <c r="E45" i="19" l="1"/>
</calcChain>
</file>

<file path=xl/sharedStrings.xml><?xml version="1.0" encoding="utf-8"?>
<sst xmlns="http://schemas.openxmlformats.org/spreadsheetml/2006/main" count="1347" uniqueCount="415">
  <si>
    <t xml:space="preserve"> </t>
  </si>
  <si>
    <t>All input values are shown in yellow. Only these values need changed to review algo versions.</t>
  </si>
  <si>
    <r>
      <t xml:space="preserve">Answers are displayed in red. </t>
    </r>
    <r>
      <rPr>
        <b/>
        <sz val="11"/>
        <rFont val="Calibri"/>
        <family val="2"/>
        <scheme val="minor"/>
      </rPr>
      <t/>
    </r>
  </si>
  <si>
    <t>Assumptions and other problem notes are displayed at the very bottom.</t>
  </si>
  <si>
    <t>Input variables:</t>
  </si>
  <si>
    <t>Solution and Explanation:</t>
  </si>
  <si>
    <t>  </t>
  </si>
  <si>
    <t>Cash</t>
  </si>
  <si>
    <t>Liabilities</t>
  </si>
  <si>
    <t>Interest expense</t>
  </si>
  <si>
    <t>Inventory</t>
  </si>
  <si>
    <t>Assets</t>
  </si>
  <si>
    <t>Cash Balance</t>
  </si>
  <si>
    <t>Inventory of Sofas</t>
  </si>
  <si>
    <t>Store and Property</t>
  </si>
  <si>
    <t>Acounts Receivable</t>
  </si>
  <si>
    <t>Acounts Payable</t>
  </si>
  <si>
    <t>Long Term Debt</t>
  </si>
  <si>
    <t>Accounts Receivable</t>
  </si>
  <si>
    <t>Accounts Payable</t>
  </si>
  <si>
    <t>Total Assets</t>
  </si>
  <si>
    <t>Income taxes paid</t>
  </si>
  <si>
    <t>Administrative expenses</t>
  </si>
  <si>
    <t>Tax rate</t>
  </si>
  <si>
    <t>The founder of Alchemy Products, Inc., discovered a way to turn lead into gold and patented this new technology. He then formed a corporation and invested $200,000 in setting up a production plant. He believes that he could sell his patent for $50 million.</t>
  </si>
  <si>
    <t xml:space="preserve">Sheryl’s Shipping had sales last year of $10,000. The cost of goods sold was $6,500, general and administrative expenses were $1,000, interest expenses were $500, and depreciation was $1,000. The firm’s tax rate is 35%  </t>
  </si>
  <si>
    <t>Depreciation</t>
  </si>
  <si>
    <t>EBIT</t>
  </si>
  <si>
    <t>April purchases</t>
  </si>
  <si>
    <t>May Sales</t>
  </si>
  <si>
    <t>Sales</t>
  </si>
  <si>
    <t>Net Income</t>
  </si>
  <si>
    <t>April</t>
  </si>
  <si>
    <t>May</t>
  </si>
  <si>
    <t>June</t>
  </si>
  <si>
    <t>Net income</t>
  </si>
  <si>
    <t>Henry Josstick has just started his first accounting course and has prepared the following balance sheet and income statement for Omega Corp. Unfortunately, although the data for the individual items are correct, he is very confused as to whether an item should go in the balance sheet or income statement and whether it is an asset or liability</t>
  </si>
  <si>
    <t>Butterfly Tractors had $14 million in sales last year. Cost of goods sold was $8 million, depreciation expense was $2 million, interest payment on outstanding debt was $1 million, and the firm’s tax rate was 35%</t>
  </si>
  <si>
    <t>During the last year of operations, Theta’s accounts receivable increased by $10,000, accounts payable increased by $5,000, and inventories decreased by $2,000. What is the total impact of these changes on the difference between profits and cash flow?</t>
  </si>
  <si>
    <t xml:space="preserve">Ponzi Products produced 100 chain-letter kits this quarter, resulting in a total cash outlay of $10 per unit. It will sell 50 of the kits next quarter at a price of $11, and the other 50 kits in the third quarter at a price of $12. It takes a full quarter for Ponzi to collect its bills from its customers. (Ignore possible sales in earlier or later quarters.) </t>
  </si>
  <si>
    <t>Suppose that the market value (in thousands of dollars) of Fincorp's fixed assets in 2014 is $6,000 and that the value of its long-term debt is only $2,200. In addition, the consensus among investors is that Fincorp’s past investments in developing the skills of its employees are worth $2,900. This investment of course does not show up on the balance sheet. What will be the price per share of Fincorp stock?</t>
  </si>
  <si>
    <t>Balance Sheet</t>
  </si>
  <si>
    <t>Current Assets</t>
  </si>
  <si>
    <t>Net fixed assets</t>
  </si>
  <si>
    <t>Income Statement</t>
  </si>
  <si>
    <t>Revenue</t>
  </si>
  <si>
    <t>equals equity</t>
  </si>
  <si>
    <t xml:space="preserve">Current </t>
  </si>
  <si>
    <t>Long term debt</t>
  </si>
  <si>
    <t>Inventories</t>
  </si>
  <si>
    <t>Receivables</t>
  </si>
  <si>
    <t>Interest Exp</t>
  </si>
  <si>
    <t>Equity</t>
  </si>
  <si>
    <t>Net Sales</t>
  </si>
  <si>
    <t>Taxes</t>
  </si>
  <si>
    <t>Interest</t>
  </si>
  <si>
    <t>April collections</t>
  </si>
  <si>
    <t>Costs</t>
  </si>
  <si>
    <t>Pretax income</t>
  </si>
  <si>
    <t>Total CA</t>
  </si>
  <si>
    <t>Intangible Assets</t>
  </si>
  <si>
    <t>Total Liabilities</t>
  </si>
  <si>
    <t>salary</t>
  </si>
  <si>
    <t>Single</t>
  </si>
  <si>
    <t>Married</t>
  </si>
  <si>
    <t>Rate</t>
  </si>
  <si>
    <t>Total D and E</t>
  </si>
  <si>
    <t>Taxable income</t>
  </si>
  <si>
    <t>Reinvested Earnings</t>
  </si>
  <si>
    <t>Suppost that Fincop has 500,000 outstanding.  What were earnings per share?</t>
  </si>
  <si>
    <t>Statement of Cash Flows</t>
  </si>
  <si>
    <t>varies</t>
  </si>
  <si>
    <t>Shareholders Equity</t>
  </si>
  <si>
    <t>June collections</t>
  </si>
  <si>
    <t>The months used in the problem must remain consistent.</t>
  </si>
  <si>
    <t>Free cash flow</t>
  </si>
  <si>
    <t>The salary must fall within the 28% tax bracket for single and the 25% tax bracket for married.</t>
  </si>
  <si>
    <t>Marginal tax rate</t>
  </si>
  <si>
    <t>Tax</t>
  </si>
  <si>
    <t>Average tax rate</t>
  </si>
  <si>
    <t>This means the salary must be between $90,000 and $148,000.</t>
  </si>
  <si>
    <t xml:space="preserve"> a. </t>
  </si>
  <si>
    <t xml:space="preserve">b.  </t>
  </si>
  <si>
    <t xml:space="preserve">c.  </t>
  </si>
  <si>
    <t xml:space="preserve">d. </t>
  </si>
  <si>
    <t>Marginal rate</t>
  </si>
  <si>
    <t>The part b salary must fall within the 25% marginal tax bracket.</t>
  </si>
  <si>
    <t>The part a salary must fall within the 15% marginal tax bracket.</t>
  </si>
  <si>
    <t>The part c salary must fall within the 33% marginal tax bracket.</t>
  </si>
  <si>
    <t>The salary must fall within the 25% marginal tax bracket.</t>
  </si>
  <si>
    <t>Cash and marketable securities</t>
  </si>
  <si>
    <t>Cost of goods sold</t>
  </si>
  <si>
    <t>Federal and state taxes</t>
  </si>
  <si>
    <t>Accounts payable</t>
  </si>
  <si>
    <t>Accounts receivable</t>
  </si>
  <si>
    <t>Long-term debt</t>
  </si>
  <si>
    <t>Notes payable</t>
  </si>
  <si>
    <t>Dividends paid</t>
  </si>
  <si>
    <t>Total assets</t>
  </si>
  <si>
    <t>Shareholders' equity</t>
  </si>
  <si>
    <t>Total liabilities and shareholders' equity</t>
  </si>
  <si>
    <t>Change in net working capital</t>
  </si>
  <si>
    <t>Current assets</t>
  </si>
  <si>
    <t>Current liabilities</t>
  </si>
  <si>
    <t>Net working capital</t>
  </si>
  <si>
    <t>Dividends</t>
  </si>
  <si>
    <t>(in $ thousands)</t>
  </si>
  <si>
    <t>Administrative expenese</t>
  </si>
  <si>
    <t>Employee skills</t>
  </si>
  <si>
    <t>Number of shares</t>
  </si>
  <si>
    <t>Total change in working capital</t>
  </si>
  <si>
    <t>Property, plant, and equipment</t>
  </si>
  <si>
    <t>Initial salary + Initial firm taxable income = Revised salary + Revised firm taxable income</t>
  </si>
  <si>
    <t>Corporate Tax Table</t>
  </si>
  <si>
    <t>The personal salary must be between $36,901 and $89,350.</t>
  </si>
  <si>
    <t>The firm's taxable income must be between $0 and $50,000.</t>
  </si>
  <si>
    <t>Personal taxes</t>
  </si>
  <si>
    <t>Total taxes</t>
  </si>
  <si>
    <t>Corporate taxes</t>
  </si>
  <si>
    <t>Tax reduction</t>
  </si>
  <si>
    <t>million</t>
  </si>
  <si>
    <t>c.</t>
  </si>
  <si>
    <t>d.</t>
  </si>
  <si>
    <t>e.</t>
  </si>
  <si>
    <t>b. Increase in depreciation</t>
  </si>
  <si>
    <t>Notes:</t>
  </si>
  <si>
    <t>(absolute value)</t>
  </si>
  <si>
    <t>Connect static version:</t>
  </si>
  <si>
    <t xml:space="preserve">Construct a balance sheet for Sophie’s Sofas given the following data. </t>
  </si>
  <si>
    <t>Cash balances</t>
  </si>
  <si>
    <t>Inventory of sofas</t>
  </si>
  <si>
    <t>Store and property</t>
  </si>
  <si>
    <t>Liabilities &amp; Shareholders' Equity</t>
  </si>
  <si>
    <t>Total liabilities &amp; shareholders' equity</t>
  </si>
  <si>
    <t>A firm's income statement included the following data.  The firm's average tax rate was 20%</t>
  </si>
  <si>
    <t xml:space="preserve">a.   </t>
  </si>
  <si>
    <t xml:space="preserve">b.   </t>
  </si>
  <si>
    <t>Adminstrative expenses</t>
  </si>
  <si>
    <t>Depreciation expense</t>
  </si>
  <si>
    <t xml:space="preserve">c.   </t>
  </si>
  <si>
    <r>
      <rPr>
        <b/>
        <sz val="11"/>
        <color theme="1"/>
        <rFont val="Calibri"/>
        <family val="2"/>
        <scheme val="minor"/>
      </rPr>
      <t>a.</t>
    </r>
    <r>
      <rPr>
        <sz val="11"/>
        <color theme="1"/>
        <rFont val="Calibri"/>
        <family val="2"/>
        <scheme val="minor"/>
      </rPr>
      <t xml:space="preserve">  What was the firm's net income?</t>
    </r>
  </si>
  <si>
    <r>
      <rPr>
        <b/>
        <sz val="11"/>
        <color theme="1"/>
        <rFont val="Calibri"/>
        <family val="2"/>
        <scheme val="minor"/>
      </rPr>
      <t xml:space="preserve">b. </t>
    </r>
    <r>
      <rPr>
        <sz val="11"/>
        <color theme="1"/>
        <rFont val="Calibri"/>
        <family val="2"/>
        <scheme val="minor"/>
      </rPr>
      <t xml:space="preserve"> What must have been the firm's revenues?</t>
    </r>
  </si>
  <si>
    <r>
      <rPr>
        <b/>
        <sz val="11"/>
        <color theme="1"/>
        <rFont val="Calibri"/>
        <family val="2"/>
        <scheme val="minor"/>
      </rPr>
      <t>c.</t>
    </r>
    <r>
      <rPr>
        <sz val="11"/>
        <color theme="1"/>
        <rFont val="Calibri"/>
        <family val="2"/>
        <scheme val="minor"/>
      </rPr>
      <t xml:space="preserve">  What was EBIT?</t>
    </r>
  </si>
  <si>
    <t>Common stock and paid-in capital</t>
  </si>
  <si>
    <t>Retained earnings</t>
  </si>
  <si>
    <t>BALANCE SHEET AT END OF YEAR (figures in millions)</t>
  </si>
  <si>
    <t>Liabilities and Shareholders' Equity</t>
  </si>
  <si>
    <t>Current liabilites</t>
  </si>
  <si>
    <t>c. Tax rate</t>
  </si>
  <si>
    <t>Balance Sheet  (figures in millions)</t>
  </si>
  <si>
    <t>a.</t>
  </si>
  <si>
    <t>Total liabilities</t>
  </si>
  <si>
    <r>
      <rPr>
        <b/>
        <sz val="11"/>
        <rFont val="Calibri"/>
        <family val="2"/>
        <scheme val="minor"/>
      </rPr>
      <t xml:space="preserve">b.  </t>
    </r>
    <r>
      <rPr>
        <sz val="11"/>
        <rFont val="Calibri"/>
        <family val="2"/>
        <scheme val="minor"/>
      </rPr>
      <t xml:space="preserve"> </t>
    </r>
  </si>
  <si>
    <t>Taxes paid</t>
  </si>
  <si>
    <r>
      <rPr>
        <b/>
        <sz val="11"/>
        <rFont val="Calibri"/>
        <family val="2"/>
        <scheme val="minor"/>
      </rPr>
      <t xml:space="preserve">c. </t>
    </r>
    <r>
      <rPr>
        <sz val="11"/>
        <rFont val="Calibri"/>
        <family val="2"/>
        <scheme val="minor"/>
      </rPr>
      <t xml:space="preserve">  </t>
    </r>
  </si>
  <si>
    <t>Decrease (increase) in current assets</t>
  </si>
  <si>
    <t>Increase (decrease) in current liabilities</t>
  </si>
  <si>
    <t>Cash provided by operations</t>
  </si>
  <si>
    <t xml:space="preserve">e. </t>
  </si>
  <si>
    <t>Gross investment</t>
  </si>
  <si>
    <t>(in millions)</t>
  </si>
  <si>
    <t>South Sea Baubles has the following (incomplete) balance sheet and income statement.</t>
  </si>
  <si>
    <t>Balance Sheet (in millions)</t>
  </si>
  <si>
    <t>c.  If Newble purchased $300 million in fixed assets during the year, what must have been the depreciation charge on the income statement?</t>
  </si>
  <si>
    <t>e.   If Newble issued $200 million of new long-term debt, how much debt must have been paid off during the year?</t>
  </si>
  <si>
    <t>b. Dividends</t>
  </si>
  <si>
    <t>c. Fixed asset purchases</t>
  </si>
  <si>
    <t>e. New long-term debt</t>
  </si>
  <si>
    <r>
      <t xml:space="preserve"> </t>
    </r>
    <r>
      <rPr>
        <b/>
        <sz val="11"/>
        <rFont val="Calibri"/>
        <family val="2"/>
        <scheme val="minor"/>
      </rPr>
      <t>a.</t>
    </r>
  </si>
  <si>
    <t>Owner's equity</t>
  </si>
  <si>
    <t>b.</t>
  </si>
  <si>
    <t>Increase in owner's equity</t>
  </si>
  <si>
    <t>Increase in fixed assets</t>
  </si>
  <si>
    <t>Asset purchases</t>
  </si>
  <si>
    <t>New long-term debt</t>
  </si>
  <si>
    <t>Change in long-term debt</t>
  </si>
  <si>
    <t>Debt repaid</t>
  </si>
  <si>
    <t>Payables</t>
  </si>
  <si>
    <t>Less accumulated depreciation</t>
  </si>
  <si>
    <t>Total current assets</t>
  </si>
  <si>
    <t>Total current liabilities</t>
  </si>
  <si>
    <t>Selling, general, and adminstrative expenses</t>
  </si>
  <si>
    <t>Debt due for repayment</t>
  </si>
  <si>
    <t>Prepare the balance sheet and income statement by rearranging the above items.</t>
  </si>
  <si>
    <t>Shareholder's equity</t>
  </si>
  <si>
    <t>Total liabilites and shareholders' equity</t>
  </si>
  <si>
    <t>Net sales</t>
  </si>
  <si>
    <t>Selling, general, and administrative expenses</t>
  </si>
  <si>
    <t>Owner's investment</t>
  </si>
  <si>
    <t>Value of patent</t>
  </si>
  <si>
    <t>b. Number of shares</t>
  </si>
  <si>
    <t>Price per share</t>
  </si>
  <si>
    <t>d. New depreciation expense</t>
  </si>
  <si>
    <t>d. New interest expense</t>
  </si>
  <si>
    <t>e. New depreciation expense</t>
  </si>
  <si>
    <t>e. New interest expense</t>
  </si>
  <si>
    <t>Net cash flow</t>
  </si>
  <si>
    <t>by</t>
  </si>
  <si>
    <t>million.</t>
  </si>
  <si>
    <t>Cash flow</t>
  </si>
  <si>
    <t>1. In part d, the depreciation decrease must equal the interest expense increase.
2. In part e, the depreciation decrease must equal the interest expense increase and the interest expense must exceed the interest payment stated in the first problem paragraph.</t>
  </si>
  <si>
    <r>
      <rPr>
        <b/>
        <sz val="11"/>
        <color theme="1"/>
        <rFont val="Calibri"/>
        <family val="2"/>
        <scheme val="minor"/>
      </rPr>
      <t xml:space="preserve">a. </t>
    </r>
    <r>
      <rPr>
        <sz val="11"/>
        <color theme="1"/>
        <rFont val="Calibri"/>
        <family val="2"/>
        <scheme val="minor"/>
      </rPr>
      <t>What are earnings before interest and taxes?</t>
    </r>
  </si>
  <si>
    <r>
      <rPr>
        <b/>
        <sz val="11"/>
        <color theme="1"/>
        <rFont val="Calibri"/>
        <family val="2"/>
        <scheme val="minor"/>
      </rPr>
      <t xml:space="preserve">b. </t>
    </r>
    <r>
      <rPr>
        <sz val="11"/>
        <color theme="1"/>
        <rFont val="Calibri"/>
        <family val="2"/>
        <scheme val="minor"/>
      </rPr>
      <t>What is net income?</t>
    </r>
  </si>
  <si>
    <r>
      <rPr>
        <b/>
        <sz val="11"/>
        <color theme="1"/>
        <rFont val="Calibri"/>
        <family val="2"/>
        <scheme val="minor"/>
      </rPr>
      <t xml:space="preserve">c. </t>
    </r>
    <r>
      <rPr>
        <sz val="11"/>
        <color theme="1"/>
        <rFont val="Calibri"/>
        <family val="2"/>
        <scheme val="minor"/>
      </rPr>
      <t>What is cash flow from operations?</t>
    </r>
  </si>
  <si>
    <t>General &amp; administrative expenses</t>
  </si>
  <si>
    <t xml:space="preserve">a. </t>
  </si>
  <si>
    <t xml:space="preserve">c. </t>
  </si>
  <si>
    <t xml:space="preserve">Depreciation </t>
  </si>
  <si>
    <t>Cash flow from operations</t>
  </si>
  <si>
    <t>Change in accounts receivable</t>
  </si>
  <si>
    <t>Change in accounts payable</t>
  </si>
  <si>
    <t>Change in inventories</t>
  </si>
  <si>
    <t>Change in profit</t>
  </si>
  <si>
    <t>Change in cash flow:</t>
  </si>
  <si>
    <t>Net change in cash flow</t>
  </si>
  <si>
    <t>Difference between change in profis and cash flows</t>
  </si>
  <si>
    <t>Candy Canes Inc. spends $100,000 to buy sugar and peppermint in April. It produces its candy and sells it to distributors in May for $150,000, but it does not receive payment until June. For each month, find the firm’s sales, net income, and net cash flow.</t>
  </si>
  <si>
    <r>
      <rPr>
        <b/>
        <sz val="11"/>
        <color theme="1"/>
        <rFont val="Calibri"/>
        <family val="2"/>
        <scheme val="minor"/>
      </rPr>
      <t>a.</t>
    </r>
    <r>
      <rPr>
        <sz val="11"/>
        <color theme="1"/>
        <rFont val="Calibri"/>
        <family val="2"/>
        <scheme val="minor"/>
      </rPr>
      <t xml:space="preserve">  What is the net income for Ponzi next quarter?</t>
    </r>
  </si>
  <si>
    <r>
      <rPr>
        <b/>
        <sz val="11"/>
        <color theme="1"/>
        <rFont val="Calibri"/>
        <family val="2"/>
        <scheme val="minor"/>
      </rPr>
      <t>b.</t>
    </r>
    <r>
      <rPr>
        <sz val="11"/>
        <color theme="1"/>
        <rFont val="Calibri"/>
        <family val="2"/>
        <scheme val="minor"/>
      </rPr>
      <t xml:space="preserve">  What are the cash flows for the company this quarter?</t>
    </r>
  </si>
  <si>
    <r>
      <rPr>
        <b/>
        <sz val="11"/>
        <color theme="1"/>
        <rFont val="Calibri"/>
        <family val="2"/>
        <scheme val="minor"/>
      </rPr>
      <t>c.</t>
    </r>
    <r>
      <rPr>
        <sz val="11"/>
        <color theme="1"/>
        <rFont val="Calibri"/>
        <family val="2"/>
        <scheme val="minor"/>
      </rPr>
      <t xml:space="preserve">  What are the cash flows for the company in the third quarter?</t>
    </r>
  </si>
  <si>
    <r>
      <rPr>
        <b/>
        <sz val="11"/>
        <color theme="1"/>
        <rFont val="Calibri"/>
        <family val="2"/>
        <scheme val="minor"/>
      </rPr>
      <t>d.</t>
    </r>
    <r>
      <rPr>
        <sz val="11"/>
        <color theme="1"/>
        <rFont val="Calibri"/>
        <family val="2"/>
        <scheme val="minor"/>
      </rPr>
      <t xml:space="preserve">  What is Ponzi’s net working capital in the next quarter?</t>
    </r>
  </si>
  <si>
    <t>Units produced</t>
  </si>
  <si>
    <t>Cash outlay per unit</t>
  </si>
  <si>
    <t>Sales next quarter</t>
  </si>
  <si>
    <t>Price per unit</t>
  </si>
  <si>
    <t>Third quarter sales</t>
  </si>
  <si>
    <t>Third quarter price</t>
  </si>
  <si>
    <t>Q1</t>
  </si>
  <si>
    <t>Q2</t>
  </si>
  <si>
    <t>Q3</t>
  </si>
  <si>
    <t>Q4</t>
  </si>
  <si>
    <r>
      <rPr>
        <b/>
        <sz val="11"/>
        <rFont val="Calibri"/>
        <family val="2"/>
        <scheme val="minor"/>
      </rPr>
      <t>c.</t>
    </r>
    <r>
      <rPr>
        <sz val="11"/>
        <rFont val="Calibri"/>
        <family val="2"/>
        <scheme val="minor"/>
      </rPr>
      <t xml:space="preserve"> Cash flow in  third quarter</t>
    </r>
  </si>
  <si>
    <r>
      <t xml:space="preserve">a. </t>
    </r>
    <r>
      <rPr>
        <sz val="11"/>
        <color theme="1"/>
        <rFont val="Calibri"/>
        <family val="2"/>
        <scheme val="minor"/>
      </rPr>
      <t>Net income in next quarter (Q2)</t>
    </r>
  </si>
  <si>
    <r>
      <rPr>
        <b/>
        <sz val="11"/>
        <rFont val="Calibri"/>
        <family val="2"/>
        <scheme val="minor"/>
      </rPr>
      <t>b</t>
    </r>
    <r>
      <rPr>
        <sz val="11"/>
        <rFont val="Calibri"/>
        <family val="2"/>
        <scheme val="minor"/>
      </rPr>
      <t>.  Cash flow in next quarter (Q2)</t>
    </r>
  </si>
  <si>
    <r>
      <rPr>
        <b/>
        <sz val="11"/>
        <rFont val="Calibri"/>
        <family val="2"/>
        <scheme val="minor"/>
      </rPr>
      <t>d.</t>
    </r>
    <r>
      <rPr>
        <sz val="11"/>
        <rFont val="Calibri"/>
        <family val="2"/>
        <scheme val="minor"/>
      </rPr>
      <t xml:space="preserve"> Net working capital next quarter (Q2)</t>
    </r>
  </si>
  <si>
    <t>Value Added Inc. buys $1 million of sow's ears at the beginning of January but doesn't pay immediately. Instead, it agrees to pay the bill in March. It processes the ears into silk purses, which it sells for $2 million in February. However, it will not collect payment on the sales until April.</t>
  </si>
  <si>
    <t>January purchases</t>
  </si>
  <si>
    <t>February sales</t>
  </si>
  <si>
    <t>March payment for purchases</t>
  </si>
  <si>
    <t>thousand</t>
  </si>
  <si>
    <t>(Dollars in thousands)</t>
  </si>
  <si>
    <t>Jan</t>
  </si>
  <si>
    <t>Feb</t>
  </si>
  <si>
    <t>Mar</t>
  </si>
  <si>
    <t>Apr</t>
  </si>
  <si>
    <r>
      <t xml:space="preserve">a. </t>
    </r>
    <r>
      <rPr>
        <sz val="11"/>
        <rFont val="Calibri"/>
        <family val="2"/>
        <scheme val="minor"/>
      </rPr>
      <t xml:space="preserve"> Net income in February</t>
    </r>
  </si>
  <si>
    <r>
      <t xml:space="preserve">b. </t>
    </r>
    <r>
      <rPr>
        <sz val="11"/>
        <rFont val="Calibri"/>
        <family val="2"/>
        <scheme val="minor"/>
      </rPr>
      <t>Net income in March</t>
    </r>
  </si>
  <si>
    <r>
      <t xml:space="preserve">c. </t>
    </r>
    <r>
      <rPr>
        <sz val="11"/>
        <rFont val="Calibri"/>
        <family val="2"/>
        <scheme val="minor"/>
      </rPr>
      <t>Net investment in net working capital in January</t>
    </r>
  </si>
  <si>
    <r>
      <t xml:space="preserve">e. </t>
    </r>
    <r>
      <rPr>
        <sz val="11"/>
        <rFont val="Calibri"/>
        <family val="2"/>
        <scheme val="minor"/>
      </rPr>
      <t>Cash flow in January</t>
    </r>
  </si>
  <si>
    <r>
      <t>f.</t>
    </r>
    <r>
      <rPr>
        <sz val="11"/>
        <rFont val="Calibri"/>
        <family val="2"/>
        <scheme val="minor"/>
      </rPr>
      <t xml:space="preserve"> Cash flow in February</t>
    </r>
  </si>
  <si>
    <r>
      <t xml:space="preserve">g. </t>
    </r>
    <r>
      <rPr>
        <sz val="11"/>
        <rFont val="Calibri"/>
        <family val="2"/>
        <scheme val="minor"/>
      </rPr>
      <t>Cash flow in March</t>
    </r>
  </si>
  <si>
    <r>
      <t xml:space="preserve">d. </t>
    </r>
    <r>
      <rPr>
        <sz val="11"/>
        <rFont val="Calibri"/>
        <family val="2"/>
        <scheme val="minor"/>
      </rPr>
      <t xml:space="preserve"> Net investment in working capital in April</t>
    </r>
    <r>
      <rPr>
        <b/>
        <sz val="11"/>
        <rFont val="Calibri"/>
        <family val="2"/>
        <scheme val="minor"/>
      </rPr>
      <t xml:space="preserve">  </t>
    </r>
  </si>
  <si>
    <r>
      <rPr>
        <b/>
        <sz val="11"/>
        <color theme="1"/>
        <rFont val="Calibri"/>
        <family val="2"/>
        <scheme val="minor"/>
      </rPr>
      <t>a.</t>
    </r>
    <r>
      <rPr>
        <sz val="11"/>
        <color theme="1"/>
        <rFont val="Calibri"/>
        <family val="2"/>
        <scheme val="minor"/>
      </rPr>
      <t xml:space="preserve">  What is the firm’s net income in February?</t>
    </r>
  </si>
  <si>
    <r>
      <rPr>
        <b/>
        <sz val="11"/>
        <color theme="1"/>
        <rFont val="Calibri"/>
        <family val="2"/>
        <scheme val="minor"/>
      </rPr>
      <t xml:space="preserve">b.  </t>
    </r>
    <r>
      <rPr>
        <sz val="11"/>
        <color theme="1"/>
        <rFont val="Calibri"/>
        <family val="2"/>
        <scheme val="minor"/>
      </rPr>
      <t>What is its net income in March?</t>
    </r>
  </si>
  <si>
    <r>
      <rPr>
        <b/>
        <sz val="11"/>
        <color theme="1"/>
        <rFont val="Calibri"/>
        <family val="2"/>
        <scheme val="minor"/>
      </rPr>
      <t xml:space="preserve">c. </t>
    </r>
    <r>
      <rPr>
        <sz val="11"/>
        <color theme="1"/>
        <rFont val="Calibri"/>
        <family val="2"/>
        <scheme val="minor"/>
      </rPr>
      <t xml:space="preserve"> What is the firm’s net new investment in working capital in January?  </t>
    </r>
  </si>
  <si>
    <r>
      <rPr>
        <b/>
        <sz val="11"/>
        <color theme="1"/>
        <rFont val="Calibri"/>
        <family val="2"/>
        <scheme val="minor"/>
      </rPr>
      <t xml:space="preserve">d. </t>
    </r>
    <r>
      <rPr>
        <sz val="11"/>
        <color theme="1"/>
        <rFont val="Calibri"/>
        <family val="2"/>
        <scheme val="minor"/>
      </rPr>
      <t xml:space="preserve"> What is its net new investment in working capital in April? </t>
    </r>
  </si>
  <si>
    <r>
      <rPr>
        <b/>
        <sz val="11"/>
        <color theme="1"/>
        <rFont val="Calibri"/>
        <family val="2"/>
        <scheme val="minor"/>
      </rPr>
      <t>f</t>
    </r>
    <r>
      <rPr>
        <sz val="11"/>
        <color theme="1"/>
        <rFont val="Calibri"/>
        <family val="2"/>
        <scheme val="minor"/>
      </rPr>
      <t>.  What is the cash flow in February?</t>
    </r>
  </si>
  <si>
    <r>
      <rPr>
        <b/>
        <sz val="11"/>
        <color theme="1"/>
        <rFont val="Calibri"/>
        <family val="2"/>
        <scheme val="minor"/>
      </rPr>
      <t>g</t>
    </r>
    <r>
      <rPr>
        <sz val="11"/>
        <color theme="1"/>
        <rFont val="Calibri"/>
        <family val="2"/>
        <scheme val="minor"/>
      </rPr>
      <t>.  What is the cash flow in March?</t>
    </r>
  </si>
  <si>
    <t>Any change in the structure of this problem will nessitate changes in the solution setup.</t>
  </si>
  <si>
    <t>Income Statement  ($ in millions)</t>
  </si>
  <si>
    <t>Balance Sheet ($ in millions)</t>
  </si>
  <si>
    <t>Other current assets</t>
  </si>
  <si>
    <t>Other long-term assets</t>
  </si>
  <si>
    <t>Debt Due for repayment</t>
  </si>
  <si>
    <t>Other long-term liabilities</t>
  </si>
  <si>
    <t>Total shareholders' equity</t>
  </si>
  <si>
    <t>Total liabilites &amp; sh. Equity</t>
  </si>
  <si>
    <r>
      <rPr>
        <b/>
        <sz val="11"/>
        <color theme="1"/>
        <rFont val="Calibri"/>
        <family val="2"/>
        <scheme val="minor"/>
      </rPr>
      <t>b</t>
    </r>
    <r>
      <rPr>
        <sz val="11"/>
        <color theme="1"/>
        <rFont val="Calibri"/>
        <family val="2"/>
        <scheme val="minor"/>
      </rPr>
      <t xml:space="preserve">. Tax rate </t>
    </r>
  </si>
  <si>
    <t>Capital expenditures</t>
  </si>
  <si>
    <t>Working capital</t>
  </si>
  <si>
    <t>Additional tax</t>
  </si>
  <si>
    <t>($ in millions)</t>
  </si>
  <si>
    <t>New tax amount</t>
  </si>
  <si>
    <t>The cash account balance must be the same in both years or the working capital calculations must be revised.</t>
  </si>
  <si>
    <t>Salary</t>
  </si>
  <si>
    <t>Tax Brackets</t>
  </si>
  <si>
    <t>Working calculations</t>
  </si>
  <si>
    <t>Using Table 3.7, calculate the marginal and average tax rates for a single taxpayer with the following taxable incomes:</t>
  </si>
  <si>
    <r>
      <rPr>
        <b/>
        <sz val="11"/>
        <color theme="1"/>
        <rFont val="Calibri"/>
        <family val="2"/>
        <scheme val="minor"/>
      </rPr>
      <t xml:space="preserve">a. </t>
    </r>
    <r>
      <rPr>
        <sz val="11"/>
        <color theme="1"/>
        <rFont val="Calibri"/>
        <family val="2"/>
        <scheme val="minor"/>
      </rPr>
      <t xml:space="preserve"> $20,000</t>
    </r>
  </si>
  <si>
    <r>
      <rPr>
        <b/>
        <sz val="11"/>
        <color theme="1"/>
        <rFont val="Calibri"/>
        <family val="2"/>
        <scheme val="minor"/>
      </rPr>
      <t>b.</t>
    </r>
    <r>
      <rPr>
        <sz val="11"/>
        <color theme="1"/>
        <rFont val="Calibri"/>
        <family val="2"/>
        <scheme val="minor"/>
      </rPr>
      <t xml:space="preserve">  $50,000</t>
    </r>
  </si>
  <si>
    <r>
      <rPr>
        <b/>
        <sz val="11"/>
        <color theme="1"/>
        <rFont val="Calibri"/>
        <family val="2"/>
        <scheme val="minor"/>
      </rPr>
      <t>c.</t>
    </r>
    <r>
      <rPr>
        <sz val="11"/>
        <color theme="1"/>
        <rFont val="Calibri"/>
        <family val="2"/>
        <scheme val="minor"/>
      </rPr>
      <t xml:space="preserve">  $300,000</t>
    </r>
  </si>
  <si>
    <r>
      <rPr>
        <b/>
        <sz val="11"/>
        <color theme="1"/>
        <rFont val="Calibri"/>
        <family val="2"/>
        <scheme val="minor"/>
      </rPr>
      <t>d.</t>
    </r>
    <r>
      <rPr>
        <sz val="11"/>
        <color theme="1"/>
        <rFont val="Calibri"/>
        <family val="2"/>
        <scheme val="minor"/>
      </rPr>
      <t xml:space="preserve">  $3,000,000</t>
    </r>
  </si>
  <si>
    <t>a. Salary</t>
  </si>
  <si>
    <t>b. Salary</t>
  </si>
  <si>
    <t>c. Salary</t>
  </si>
  <si>
    <t>d. Salary</t>
  </si>
  <si>
    <t>Tax Table</t>
  </si>
  <si>
    <t>Average rate</t>
  </si>
  <si>
    <t>The part d salary must fall within the 39.6% marginal tax bracket.</t>
  </si>
  <si>
    <t>Working calculations:</t>
  </si>
  <si>
    <r>
      <rPr>
        <b/>
        <sz val="11"/>
        <color theme="1"/>
        <rFont val="Calibri"/>
        <family val="2"/>
        <scheme val="minor"/>
      </rPr>
      <t>a.</t>
    </r>
    <r>
      <rPr>
        <sz val="11"/>
        <color theme="1"/>
        <rFont val="Calibri"/>
        <family val="2"/>
        <scheme val="minor"/>
      </rPr>
      <t xml:space="preserve">  What was their marginal tax bracket?</t>
    </r>
  </si>
  <si>
    <r>
      <rPr>
        <b/>
        <sz val="11"/>
        <color theme="1"/>
        <rFont val="Calibri"/>
        <family val="2"/>
        <scheme val="minor"/>
      </rPr>
      <t>b.</t>
    </r>
    <r>
      <rPr>
        <sz val="11"/>
        <color theme="1"/>
        <rFont val="Calibri"/>
        <family val="2"/>
        <scheme val="minor"/>
      </rPr>
      <t xml:space="preserve">  What was their average tax bracket?</t>
    </r>
  </si>
  <si>
    <t>Tax Rates</t>
  </si>
  <si>
    <t xml:space="preserve">What would be the marginal and average tax rates for a corporation with an income level of $100,000? Use Table 3-5.  </t>
  </si>
  <si>
    <t>The income must lie in the 34 percent marginal tax bracket or the solution must be revised.</t>
  </si>
  <si>
    <t>Federal and state taxes*</t>
  </si>
  <si>
    <t>* Taxes are paid in their entirety in the year that the tax obligation is incurred.</t>
  </si>
  <si>
    <t>Net fixed assets**</t>
  </si>
  <si>
    <t>** Net fixed assets are fixed assets net or accumulated depreciation since the asset was installed.</t>
  </si>
  <si>
    <t>Solution and explanation:</t>
  </si>
  <si>
    <t>Liabilities and Shareholders' equity</t>
  </si>
  <si>
    <t>*Taxes are paid in their entirety in the year that the tax obligation is incurred.</t>
  </si>
  <si>
    <t>** Net fixed assets are fixed assets net of accumulated depreciation since the asset was installed.</t>
  </si>
  <si>
    <t>What was the change in net working capital during the year?</t>
  </si>
  <si>
    <t>Total current asssets</t>
  </si>
  <si>
    <t>($ in thousands)</t>
  </si>
  <si>
    <t>Balance Sheet ($ in thousands)</t>
  </si>
  <si>
    <t>Income Statement ($ in thousands)</t>
  </si>
  <si>
    <t>Shares outstanding</t>
  </si>
  <si>
    <t>Earnings per share</t>
  </si>
  <si>
    <t>Liabilities &amp; Shareholders' equity</t>
  </si>
  <si>
    <t>Total liabilities &amp; Shareholders' equity</t>
  </si>
  <si>
    <t>accounts receivable</t>
  </si>
  <si>
    <t>inventories</t>
  </si>
  <si>
    <t>accounts payable</t>
  </si>
  <si>
    <t>operating activities</t>
  </si>
  <si>
    <t>additions to property, plant, and equipment</t>
  </si>
  <si>
    <t>investing activities</t>
  </si>
  <si>
    <t>notes payable</t>
  </si>
  <si>
    <t>long-term debt</t>
  </si>
  <si>
    <t>financing activities</t>
  </si>
  <si>
    <t>in cash and cash equivalents</t>
  </si>
  <si>
    <t>What was the firm's average tax rate for each year?</t>
  </si>
  <si>
    <t>Tax Tables</t>
  </si>
  <si>
    <t>Firm's taxable income</t>
  </si>
  <si>
    <t>Reduced salary</t>
  </si>
  <si>
    <t>New firm taxable income</t>
  </si>
  <si>
    <t>The year-end 2015 balance sheet of Brandex Inc. listed common stock and other paid-in capital at $1,100,000 and retained earnings at $3,400,000. The next year, retained earnings were listed at $3,700,000. The firm’s net income in 2016 was $900,000. There were no stock repurchases during the year. What were the dividends paid by the firm in 2016?</t>
  </si>
  <si>
    <t>Income Statement, 2016</t>
  </si>
  <si>
    <t xml:space="preserve">a.  What is shareholders’ equity in 2015 and 2016?  </t>
  </si>
  <si>
    <t xml:space="preserve">b.  What is net working capital in 2015 and 2016?  </t>
  </si>
  <si>
    <t xml:space="preserve">c.  What are taxes paid in 2016? Assume the firm pays taxes equal to 35% of taxable income.  </t>
  </si>
  <si>
    <t xml:space="preserve">d.  What is cash provided by operations during 2016?  </t>
  </si>
  <si>
    <t xml:space="preserve">e.  Net fixed assets increased from $800 million to $900 million during 2016. What must have been South Sea’s gross investment in fixed assets during 2016? </t>
  </si>
  <si>
    <t>b.  If Newble paid dividends of $100 million in 2016 and made no stock issues, what must have been net income during the year?</t>
  </si>
  <si>
    <t>Net working capital 2016</t>
  </si>
  <si>
    <t>Here are the 2015 and 2016 (incomplete) balance sheets for Newble Oil Corp.</t>
  </si>
  <si>
    <t>a.  What was owners’ equity at the end of 2015 and 2016?</t>
  </si>
  <si>
    <t>d.  What was the change in net working capital between 2015 and 2016?</t>
  </si>
  <si>
    <t>Net working capital 2015</t>
  </si>
  <si>
    <r>
      <t xml:space="preserve">a. </t>
    </r>
    <r>
      <rPr>
        <sz val="11"/>
        <color theme="1"/>
        <rFont val="Calibri"/>
        <family val="2"/>
        <scheme val="minor"/>
      </rPr>
      <t>What is the book value of the firm?</t>
    </r>
  </si>
  <si>
    <r>
      <t xml:space="preserve">b. </t>
    </r>
    <r>
      <rPr>
        <sz val="11"/>
        <color theme="1"/>
        <rFont val="Calibri"/>
        <family val="2"/>
        <scheme val="minor"/>
      </rPr>
      <t>What is the market value of the firm?</t>
    </r>
  </si>
  <si>
    <r>
      <t xml:space="preserve">d. </t>
    </r>
    <r>
      <rPr>
        <sz val="11"/>
        <color theme="1"/>
        <rFont val="Calibri"/>
        <family val="2"/>
        <scheme val="minor"/>
      </rPr>
      <t>What is the price per share?</t>
    </r>
  </si>
  <si>
    <r>
      <t xml:space="preserve">c. </t>
    </r>
    <r>
      <rPr>
        <sz val="11"/>
        <color theme="1"/>
        <rFont val="Calibri"/>
        <family val="2"/>
        <scheme val="minor"/>
      </rPr>
      <t>If there are 2 million shares of stock in the new corporation, what is the book value per share?</t>
    </r>
  </si>
  <si>
    <r>
      <rPr>
        <b/>
        <sz val="11"/>
        <rFont val="Calibri"/>
        <family val="2"/>
        <scheme val="minor"/>
      </rPr>
      <t xml:space="preserve">a. </t>
    </r>
    <r>
      <rPr>
        <sz val="11"/>
        <rFont val="Calibri"/>
        <family val="2"/>
        <scheme val="minor"/>
      </rPr>
      <t>Book value</t>
    </r>
  </si>
  <si>
    <r>
      <rPr>
        <b/>
        <sz val="11"/>
        <rFont val="Calibri"/>
        <family val="2"/>
        <scheme val="minor"/>
      </rPr>
      <t xml:space="preserve">a. </t>
    </r>
    <r>
      <rPr>
        <sz val="11"/>
        <rFont val="Calibri"/>
        <family val="2"/>
        <scheme val="minor"/>
      </rPr>
      <t>Market value</t>
    </r>
  </si>
  <si>
    <r>
      <t xml:space="preserve">c. </t>
    </r>
    <r>
      <rPr>
        <sz val="11"/>
        <rFont val="Calibri"/>
        <family val="2"/>
        <scheme val="minor"/>
      </rPr>
      <t>Book value per share</t>
    </r>
  </si>
  <si>
    <r>
      <rPr>
        <b/>
        <sz val="11"/>
        <rFont val="Calibri"/>
        <family val="2"/>
        <scheme val="minor"/>
      </rPr>
      <t xml:space="preserve">d. </t>
    </r>
    <r>
      <rPr>
        <sz val="11"/>
        <rFont val="Calibri"/>
        <family val="2"/>
        <scheme val="minor"/>
      </rPr>
      <t>Price per share</t>
    </r>
  </si>
  <si>
    <r>
      <rPr>
        <b/>
        <sz val="11"/>
        <color theme="1"/>
        <rFont val="Calibri"/>
        <family val="2"/>
        <scheme val="minor"/>
      </rPr>
      <t>a.</t>
    </r>
    <r>
      <rPr>
        <sz val="11"/>
        <color theme="1"/>
        <rFont val="Calibri"/>
        <family val="2"/>
        <scheme val="minor"/>
      </rPr>
      <t xml:space="preserve">  What were the firm’s net income?</t>
    </r>
  </si>
  <si>
    <r>
      <rPr>
        <b/>
        <sz val="11"/>
        <color theme="1"/>
        <rFont val="Calibri"/>
        <family val="2"/>
        <scheme val="minor"/>
      </rPr>
      <t xml:space="preserve">b. </t>
    </r>
    <r>
      <rPr>
        <sz val="11"/>
        <color theme="1"/>
        <rFont val="Calibri"/>
        <family val="2"/>
        <scheme val="minor"/>
      </rPr>
      <t>What was the firm’s cash flow?</t>
    </r>
  </si>
  <si>
    <t>c.  What would happen to net income and cash flow if depreciation were increased by $1 million?</t>
  </si>
  <si>
    <r>
      <rPr>
        <b/>
        <sz val="11"/>
        <color theme="1"/>
        <rFont val="Calibri"/>
        <family val="2"/>
        <scheme val="minor"/>
      </rPr>
      <t>d.</t>
    </r>
    <r>
      <rPr>
        <sz val="11"/>
        <color theme="1"/>
        <rFont val="Calibri"/>
        <family val="2"/>
        <scheme val="minor"/>
      </rPr>
      <t xml:space="preserve">  Would you expect the change in income and cash flow to have a positive or negative impact on the firm’s stock price?</t>
    </r>
  </si>
  <si>
    <r>
      <rPr>
        <b/>
        <sz val="11"/>
        <color theme="1"/>
        <rFont val="Calibri"/>
        <family val="2"/>
        <scheme val="minor"/>
      </rPr>
      <t>e.</t>
    </r>
    <r>
      <rPr>
        <sz val="11"/>
        <color theme="1"/>
        <rFont val="Calibri"/>
        <family val="2"/>
        <scheme val="minor"/>
      </rPr>
      <t xml:space="preserve">  What would be the impact on net income if depreciation was $1 million and interest expense was $2 million?</t>
    </r>
  </si>
  <si>
    <r>
      <rPr>
        <b/>
        <sz val="11"/>
        <color theme="1"/>
        <rFont val="Calibri"/>
        <family val="2"/>
        <scheme val="minor"/>
      </rPr>
      <t>f.</t>
    </r>
    <r>
      <rPr>
        <sz val="11"/>
        <color theme="1"/>
        <rFont val="Calibri"/>
        <family val="2"/>
        <scheme val="minor"/>
      </rPr>
      <t xml:space="preserve">  What would be the impact on cash if depreciation was $1 million and interest expense was $2 million</t>
    </r>
  </si>
  <si>
    <r>
      <rPr>
        <b/>
        <sz val="11"/>
        <rFont val="Calibri"/>
        <family val="2"/>
        <scheme val="minor"/>
      </rPr>
      <t xml:space="preserve">b. </t>
    </r>
    <r>
      <rPr>
        <sz val="11"/>
        <rFont val="Calibri"/>
        <family val="2"/>
        <scheme val="minor"/>
      </rPr>
      <t>Net cash flow</t>
    </r>
  </si>
  <si>
    <t>f.</t>
  </si>
  <si>
    <t>Cash Flow</t>
  </si>
  <si>
    <r>
      <rPr>
        <b/>
        <sz val="11"/>
        <color theme="1"/>
        <rFont val="Calibri"/>
        <family val="2"/>
        <scheme val="minor"/>
      </rPr>
      <t>e.</t>
    </r>
    <r>
      <rPr>
        <sz val="11"/>
        <color theme="1"/>
        <rFont val="Calibri"/>
        <family val="2"/>
        <scheme val="minor"/>
      </rPr>
      <t xml:space="preserve">  What is the firm’s cash flow in January?</t>
    </r>
  </si>
  <si>
    <t>h.  What is the cash flow in April?</t>
  </si>
  <si>
    <r>
      <rPr>
        <sz val="11"/>
        <rFont val="Calibri"/>
        <family val="2"/>
        <scheme val="minor"/>
      </rPr>
      <t>h.</t>
    </r>
    <r>
      <rPr>
        <b/>
        <sz val="11"/>
        <rFont val="Calibri"/>
        <family val="2"/>
        <scheme val="minor"/>
      </rPr>
      <t xml:space="preserve"> </t>
    </r>
    <r>
      <rPr>
        <sz val="11"/>
        <rFont val="Calibri"/>
        <family val="2"/>
        <scheme val="minor"/>
      </rPr>
      <t>Cash flow in April</t>
    </r>
  </si>
  <si>
    <t xml:space="preserve">b.  If Quick Burger's was financed entirely by equity, how much more tax would the company have paid? (Assume a tax rate of 35% on the revised pretax income.) </t>
  </si>
  <si>
    <t>2016 capital expenditures</t>
  </si>
  <si>
    <t>a.  Calculate Quick Burger's free cash flow in 2016.</t>
  </si>
  <si>
    <t>c. What would the company's free cash flow have been if it was all-equity financed?</t>
  </si>
  <si>
    <r>
      <rPr>
        <b/>
        <sz val="11"/>
        <color theme="1"/>
        <rFont val="Calibri"/>
        <family val="2"/>
        <scheme val="minor"/>
      </rPr>
      <t>a.</t>
    </r>
    <r>
      <rPr>
        <sz val="11"/>
        <color theme="1"/>
        <rFont val="Calibri"/>
        <family val="2"/>
        <scheme val="minor"/>
      </rPr>
      <t xml:space="preserve"> What would be the marginal tax rate for a married couple with income of $90,000?</t>
    </r>
  </si>
  <si>
    <r>
      <rPr>
        <b/>
        <sz val="11"/>
        <color theme="1"/>
        <rFont val="Calibri"/>
        <family val="2"/>
        <scheme val="minor"/>
      </rPr>
      <t>b.</t>
    </r>
    <r>
      <rPr>
        <sz val="11"/>
        <color theme="1"/>
        <rFont val="Calibri"/>
        <family val="2"/>
        <scheme val="minor"/>
      </rPr>
      <t xml:space="preserve"> What would be the average tax rate for a married couple with income of $90,000?</t>
    </r>
  </si>
  <si>
    <r>
      <rPr>
        <b/>
        <sz val="11"/>
        <color theme="1"/>
        <rFont val="Calibri"/>
        <family val="2"/>
        <scheme val="minor"/>
      </rPr>
      <t>c.</t>
    </r>
    <r>
      <rPr>
        <sz val="11"/>
        <color theme="1"/>
        <rFont val="Calibri"/>
        <family val="2"/>
        <scheme val="minor"/>
      </rPr>
      <t xml:space="preserve"> What would be the marginal tax rate for a unmarried couple with income of $90,000?</t>
    </r>
  </si>
  <si>
    <r>
      <rPr>
        <b/>
        <sz val="11"/>
        <color theme="1"/>
        <rFont val="Calibri"/>
        <family val="2"/>
        <scheme val="minor"/>
      </rPr>
      <t>d.</t>
    </r>
    <r>
      <rPr>
        <sz val="11"/>
        <color theme="1"/>
        <rFont val="Calibri"/>
        <family val="2"/>
        <scheme val="minor"/>
      </rPr>
      <t xml:space="preserve"> What would be the average tax rate for a unmarried couple with income of $90,000?</t>
    </r>
  </si>
  <si>
    <t>a. Married, Marginal tax rate</t>
  </si>
  <si>
    <t xml:space="preserve">b. </t>
  </si>
  <si>
    <t>Married, Average tax rate</t>
  </si>
  <si>
    <t>c. Unmarried, Marginal tax rate</t>
  </si>
  <si>
    <t>A married couple earned $95,000  (in taxable income) in 2016. Use Table 3-7. 
How much did they pay in taxes?
A married couple earned $95,000 in 2014. Use Table 3-7. 
How much did they pay in taxes?
A married couple earned $95,000 in 2014.  How much did they pay in taxes?</t>
  </si>
  <si>
    <t xml:space="preserve">You have set up your tax preparation firm as an incorporated business. You took $70,000 from the firm as your salary. The firm's taxable income for the year (net of your salary) was $30,000. Assume you pay personal taxes as an unmarried taxpayer. Assume your personal taxable income as an unmarried tax payer. </t>
  </si>
  <si>
    <r>
      <rPr>
        <b/>
        <sz val="11"/>
        <color theme="1"/>
        <rFont val="Calibri"/>
        <family val="2"/>
        <scheme val="minor"/>
      </rPr>
      <t xml:space="preserve">a. </t>
    </r>
    <r>
      <rPr>
        <sz val="11"/>
        <color theme="1"/>
        <rFont val="Calibri"/>
        <family val="2"/>
        <scheme val="minor"/>
      </rPr>
      <t>How much tax must be paid to the federal government, including both your personal taxes and the firm’s taxes? Use the tax rates presented in Table 3.5 and Table 3.7.</t>
    </r>
  </si>
  <si>
    <r>
      <rPr>
        <b/>
        <sz val="11"/>
        <color rgb="FF000000"/>
        <rFont val="Calibri"/>
        <family val="2"/>
        <scheme val="minor"/>
      </rPr>
      <t xml:space="preserve">b. </t>
    </r>
    <r>
      <rPr>
        <sz val="11"/>
        <color rgb="FF000000"/>
        <rFont val="Calibri"/>
        <family val="2"/>
        <scheme val="minor"/>
      </rPr>
      <t>By how much will you reduce the total tax bill by reducing your salary to $50,000, thereby leaving the firm with taxable income of $50,000?</t>
    </r>
  </si>
  <si>
    <r>
      <rPr>
        <b/>
        <sz val="11"/>
        <color rgb="FF000000"/>
        <rFont val="Calibri"/>
        <family val="2"/>
        <scheme val="minor"/>
      </rPr>
      <t xml:space="preserve">c. </t>
    </r>
    <r>
      <rPr>
        <sz val="11"/>
        <color rgb="FF000000"/>
        <rFont val="Calibri"/>
        <family val="2"/>
        <scheme val="minor"/>
      </rPr>
      <t xml:space="preserve">What allocation will minimize the toal tax bill? </t>
    </r>
    <r>
      <rPr>
        <i/>
        <sz val="11"/>
        <color rgb="FF000000"/>
        <rFont val="Calibri"/>
        <family val="2"/>
        <scheme val="minor"/>
      </rPr>
      <t xml:space="preserve">Hint: </t>
    </r>
    <r>
      <rPr>
        <sz val="11"/>
        <color rgb="FF000000"/>
        <rFont val="Calibri"/>
        <family val="2"/>
        <scheme val="minor"/>
      </rPr>
      <t>Think about marginal tax rates and the ability to shift income from a higher marginal bracket to a lower one.</t>
    </r>
  </si>
  <si>
    <t>`</t>
  </si>
  <si>
    <r>
      <t xml:space="preserve">c. </t>
    </r>
    <r>
      <rPr>
        <sz val="11"/>
        <rFont val="Calibri"/>
        <family val="2"/>
        <scheme val="minor"/>
      </rPr>
      <t xml:space="preserve">Any personal income between $37,650 and $50,000 will create the same optimal tax bill of $15,771. The reason is that personal income between $37,650 and $50,000 is taxed at 25%. Any money in this range, moved to corporate income, will also be taxed at 25%. </t>
    </r>
  </si>
  <si>
    <t>The table below contains data on Fincorp Inc. The balance sheet items correspond to values at year-end of 2015 and 2016, while the income statement items correspond to revenues or expenses during the year ending in either 2015 or 2016. All values are in thousands of dollars</t>
  </si>
  <si>
    <t>Construct a balance sheet for Fincorp for 2015 and 2016.</t>
  </si>
  <si>
    <t>Gross investment in plant and equipment 2016</t>
  </si>
  <si>
    <t>Suppose that the market value (in thousands of dollars) of Fincorp's fixed assets in 2016 is $6,000 and that the value of its long-term debt is only $2,200. In addition, the consensus among investors is that Fincorp’s past investments in developing the skills of its employees are worth $2,900. This investment of course does not show up on the balance sheet. What will be the price per share of Fincorp stock?</t>
  </si>
  <si>
    <t>2016 market value</t>
  </si>
  <si>
    <t>Market Value Balance Sheet, 2016  ($ in thousands)</t>
  </si>
  <si>
    <t>Construct a statement of cash flows for Fincorp for 2016.</t>
  </si>
  <si>
    <t>Examine the values for depreciation in 2016 and net fixed assets in 2015 and 2016. What was Fincorp's
gross investment in plant and equipment during 2016?</t>
  </si>
  <si>
    <t>Construct an income statement for Fincorp for 2015 and 2016.</t>
  </si>
  <si>
    <t>Brealey 9e Pr 3-3</t>
  </si>
  <si>
    <t>Brealey 9e Pr 3-4</t>
  </si>
  <si>
    <t>Brealey 9e Pr 3-5</t>
  </si>
  <si>
    <t>Brealey 9e Pr 3-6</t>
  </si>
  <si>
    <t>Brealey 9e Pr 3-7</t>
  </si>
  <si>
    <t>Brealey 9e Pr 3-8</t>
  </si>
  <si>
    <t>Brealey 9e Pr 3-9</t>
  </si>
  <si>
    <t>Brealey 9e Pr 3-14</t>
  </si>
  <si>
    <t>Brealey 9e Pr 3-16</t>
  </si>
  <si>
    <t>Brealey 9e Pr 3-19</t>
  </si>
  <si>
    <t>Brealey 9e Pr 3-20</t>
  </si>
  <si>
    <t>Brealey 9e Pr 3-21</t>
  </si>
  <si>
    <t>Brealey 9e Pr 3-22</t>
  </si>
  <si>
    <t>Brealey 9e Pr 3-24</t>
  </si>
  <si>
    <t>Brealey 9e Pr 3-25</t>
  </si>
  <si>
    <t>Brealey 9e Pr 3-26</t>
  </si>
  <si>
    <t>Brealey 9e Pr 3-27</t>
  </si>
  <si>
    <t>Brealey 9e Pr 3-28</t>
  </si>
  <si>
    <t>Brealey 9e Pr 3-29</t>
  </si>
  <si>
    <t>Brealey 9e Pr 3-31</t>
  </si>
  <si>
    <t>Brealey 9e Pr 3-32</t>
  </si>
  <si>
    <t>Brealey 9e Pr 3-33</t>
  </si>
  <si>
    <t>Brealey 9e Pr 3-34</t>
  </si>
  <si>
    <t>Brealey9e Pr 3-35</t>
  </si>
  <si>
    <t>Brealey 9e Pr 3-36</t>
  </si>
  <si>
    <t>Brealey 9e  Pr 3-37</t>
  </si>
  <si>
    <t>Brealey 9e Pr 3-38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</si>
</sst>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quot;$&quot;#,##0"/>
    <numFmt numFmtId="165" formatCode="_(&quot;$&quot;* #,##0_);_(&quot;$&quot;* \(#,##0\);_(&quot;$&quot;* &quot;-&quot;??_);_(@_)"/>
    <numFmt numFmtId="166" formatCode="_(* #,##0_);_(* \(#,##0\);_(* &quot;-&quot;??_);_(@_)"/>
    <numFmt numFmtId="167" formatCode="&quot;$&quot;#,##0.00"/>
    <numFmt numFmtId="168" formatCode="&quot;$&quot;#,###.00"/>
    <numFmt numFmtId="169" formatCode=".00"/>
    <numFmt numFmtId="170" formatCode=".00#"/>
    <numFmt numFmtId="171" formatCode=".000"/>
  </numFmts>
  <fonts count="3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1"/>
      <color rgb="FFFF0000"/>
      <name val="Calibri"/>
      <family val="2"/>
      <scheme val="minor"/>
    </font>
    <font>
      <sz val="11"/>
      <color rgb="FF00B0F0"/>
      <name val="Calibri"/>
      <family val="2"/>
      <scheme val="minor"/>
    </font>
    <font>
      <sz val="11"/>
      <name val="Calibri"/>
      <family val="2"/>
      <scheme val="minor"/>
    </font>
    <font>
      <sz val="11"/>
      <color rgb="FF0070C0"/>
      <name val="Calibri"/>
      <family val="2"/>
      <scheme val="minor"/>
    </font>
    <font>
      <sz val="11"/>
      <color rgb="FF0070C0"/>
      <name val="Calibri"/>
      <family val="2"/>
    </font>
    <font>
      <sz val="11"/>
      <color rgb="FFFF0000"/>
      <name val="Calibri"/>
      <family val="2"/>
    </font>
    <font>
      <sz val="11"/>
      <name val="Calibri"/>
      <family val="2"/>
    </font>
    <font>
      <u/>
      <sz val="11"/>
      <name val="Calibri"/>
      <family val="2"/>
      <scheme val="minor"/>
    </font>
    <font>
      <b/>
      <sz val="11"/>
      <color rgb="FF0070C0"/>
      <name val="Calibri"/>
      <family val="2"/>
      <scheme val="minor"/>
    </font>
    <font>
      <u/>
      <sz val="11"/>
      <color rgb="FFFF0000"/>
      <name val="Calibri"/>
      <family val="2"/>
      <scheme val="minor"/>
    </font>
    <font>
      <u val="double"/>
      <sz val="11"/>
      <color rgb="FFFF0000"/>
      <name val="Calibri"/>
      <family val="2"/>
      <scheme val="minor"/>
    </font>
    <font>
      <u/>
      <sz val="11"/>
      <color theme="1"/>
      <name val="Calibri"/>
      <family val="2"/>
      <scheme val="minor"/>
    </font>
    <font>
      <u val="double"/>
      <sz val="11"/>
      <color rgb="FFFF0000"/>
      <name val="Calibri"/>
      <family val="2"/>
    </font>
    <font>
      <u/>
      <sz val="11"/>
      <color rgb="FFFF0000"/>
      <name val="Calibri"/>
      <family val="2"/>
    </font>
    <font>
      <u val="double"/>
      <sz val="11"/>
      <name val="Calibri"/>
      <family val="2"/>
      <scheme val="minor"/>
    </font>
    <font>
      <u val="singleAccounting"/>
      <sz val="11"/>
      <color theme="1"/>
      <name val="Calibri"/>
      <family val="2"/>
      <scheme val="minor"/>
    </font>
    <font>
      <u val="doubleAccounting"/>
      <sz val="11"/>
      <color theme="1"/>
      <name val="Calibri"/>
      <family val="2"/>
      <scheme val="minor"/>
    </font>
    <font>
      <u val="double"/>
      <sz val="11"/>
      <color theme="1"/>
      <name val="Calibri"/>
      <family val="2"/>
      <scheme val="minor"/>
    </font>
    <font>
      <u val="singleAccounting"/>
      <sz val="11"/>
      <color rgb="FFFF0000"/>
      <name val="Calibri"/>
      <family val="2"/>
      <scheme val="minor"/>
    </font>
    <font>
      <u val="doubleAccounting"/>
      <sz val="11"/>
      <color rgb="FFFF0000"/>
      <name val="Calibri"/>
      <family val="2"/>
      <scheme val="minor"/>
    </font>
    <font>
      <u val="singleAccounting"/>
      <sz val="11"/>
      <name val="Calibri"/>
      <family val="2"/>
      <scheme val="minor"/>
    </font>
    <font>
      <u val="doubleAccounting"/>
      <sz val="11"/>
      <name val="Calibri"/>
      <family val="2"/>
      <scheme val="minor"/>
    </font>
    <font>
      <u/>
      <sz val="11"/>
      <color rgb="FF0070C0"/>
      <name val="Calibri"/>
      <family val="2"/>
      <scheme val="minor"/>
    </font>
    <font>
      <sz val="11"/>
      <color rgb="FF000000"/>
      <name val="Calibri"/>
      <family val="2"/>
      <scheme val="minor"/>
    </font>
    <font>
      <b/>
      <sz val="11"/>
      <color rgb="FF000000"/>
      <name val="Calibri"/>
      <family val="2"/>
      <scheme val="minor"/>
    </font>
    <font>
      <i/>
      <sz val="11"/>
      <color rgb="FF000000"/>
      <name val="Calibri"/>
      <family val="2"/>
      <scheme val="minor"/>
    </font>
  </fonts>
  <fills count="6">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2">
    <border>
      <left/>
      <right/>
      <top/>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18">
    <xf numFmtId="0" fontId="0" fillId="0" borderId="0" xfId="0"/>
    <xf numFmtId="0" fontId="0" fillId="0" borderId="0" xfId="0" applyAlignment="1">
      <alignment wrapText="1"/>
    </xf>
    <xf numFmtId="0" fontId="3" fillId="0" borderId="0" xfId="0" applyFont="1"/>
    <xf numFmtId="0" fontId="4" fillId="0" borderId="0" xfId="0" applyFont="1"/>
    <xf numFmtId="0" fontId="3" fillId="2" borderId="0" xfId="0" applyFont="1" applyFill="1"/>
    <xf numFmtId="0" fontId="4" fillId="2" borderId="0" xfId="0" applyFont="1" applyFill="1"/>
    <xf numFmtId="0" fontId="4" fillId="3" borderId="0" xfId="0" applyFont="1" applyFill="1"/>
    <xf numFmtId="0" fontId="5" fillId="0" borderId="0" xfId="0" applyFont="1"/>
    <xf numFmtId="0" fontId="0" fillId="3" borderId="0" xfId="0" applyFill="1"/>
    <xf numFmtId="49" fontId="0" fillId="0" borderId="0" xfId="0" applyNumberFormat="1"/>
    <xf numFmtId="2" fontId="0" fillId="0" borderId="0" xfId="0" applyNumberFormat="1"/>
    <xf numFmtId="0" fontId="0" fillId="0" borderId="0" xfId="0" applyFont="1"/>
    <xf numFmtId="0" fontId="0" fillId="0" borderId="0" xfId="0" applyBorder="1"/>
    <xf numFmtId="164" fontId="0" fillId="0" borderId="0" xfId="0" applyNumberFormat="1"/>
    <xf numFmtId="3" fontId="0" fillId="0" borderId="0" xfId="1" applyNumberFormat="1" applyFont="1"/>
    <xf numFmtId="3" fontId="1" fillId="0" borderId="0" xfId="1" applyNumberFormat="1" applyFont="1"/>
    <xf numFmtId="2" fontId="4" fillId="0" borderId="0" xfId="0" applyNumberFormat="1" applyFont="1"/>
    <xf numFmtId="0" fontId="6" fillId="0" borderId="0" xfId="0" applyFont="1"/>
    <xf numFmtId="2" fontId="7" fillId="0" borderId="0" xfId="0" applyNumberFormat="1" applyFont="1"/>
    <xf numFmtId="0" fontId="7" fillId="0" borderId="0" xfId="0" applyFont="1"/>
    <xf numFmtId="0" fontId="8" fillId="0" borderId="0" xfId="0" applyFont="1"/>
    <xf numFmtId="0" fontId="8" fillId="0" borderId="0" xfId="0" applyFont="1" applyAlignment="1">
      <alignment wrapText="1"/>
    </xf>
    <xf numFmtId="0" fontId="8" fillId="0" borderId="0" xfId="0" quotePrefix="1" applyFont="1" applyAlignment="1">
      <alignment horizontal="right"/>
    </xf>
    <xf numFmtId="0" fontId="9" fillId="0" borderId="0" xfId="0" quotePrefix="1" applyFont="1" applyAlignment="1">
      <alignment horizontal="right"/>
    </xf>
    <xf numFmtId="0" fontId="0" fillId="2" borderId="0" xfId="0" applyFill="1"/>
    <xf numFmtId="0" fontId="0" fillId="0" borderId="0" xfId="0" applyAlignment="1">
      <alignment horizontal="right" vertical="center" wrapText="1"/>
    </xf>
    <xf numFmtId="0" fontId="0" fillId="0" borderId="0" xfId="0"/>
    <xf numFmtId="166" fontId="0" fillId="3" borderId="0" xfId="1" applyNumberFormat="1" applyFont="1" applyFill="1"/>
    <xf numFmtId="166" fontId="0" fillId="0" borderId="0" xfId="0" applyNumberFormat="1"/>
    <xf numFmtId="44" fontId="2" fillId="0" borderId="0" xfId="2" applyFont="1"/>
    <xf numFmtId="44" fontId="2" fillId="0" borderId="0" xfId="2" applyNumberFormat="1" applyFont="1"/>
    <xf numFmtId="0" fontId="2" fillId="0" borderId="0" xfId="0" applyFont="1"/>
    <xf numFmtId="164" fontId="0" fillId="3" borderId="0" xfId="0" applyNumberFormat="1" applyFill="1"/>
    <xf numFmtId="164" fontId="2" fillId="0" borderId="0" xfId="0" applyNumberFormat="1" applyFont="1"/>
    <xf numFmtId="0" fontId="0" fillId="0" borderId="0" xfId="0"/>
    <xf numFmtId="3" fontId="0" fillId="3" borderId="0" xfId="0" applyNumberFormat="1" applyFill="1"/>
    <xf numFmtId="0" fontId="0" fillId="0" borderId="0" xfId="0"/>
    <xf numFmtId="0" fontId="0" fillId="0" borderId="0" xfId="0" applyAlignment="1">
      <alignment horizontal="left" vertical="center" wrapText="1"/>
    </xf>
    <xf numFmtId="0" fontId="0" fillId="0" borderId="0" xfId="0"/>
    <xf numFmtId="164" fontId="0" fillId="0" borderId="0" xfId="0" applyNumberFormat="1" applyAlignment="1">
      <alignment horizontal="right" vertical="center" wrapText="1"/>
    </xf>
    <xf numFmtId="0" fontId="0" fillId="0" borderId="0" xfId="0" applyFill="1" applyAlignment="1">
      <alignment horizontal="left" vertical="center" wrapText="1"/>
    </xf>
    <xf numFmtId="0" fontId="0" fillId="0" borderId="0" xfId="0" applyFill="1" applyAlignment="1">
      <alignment horizontal="right" vertical="center" wrapText="1"/>
    </xf>
    <xf numFmtId="164" fontId="0" fillId="0" borderId="0" xfId="0" applyNumberFormat="1" applyFill="1" applyAlignment="1">
      <alignment horizontal="right" vertical="center" wrapText="1"/>
    </xf>
    <xf numFmtId="164" fontId="2" fillId="0" borderId="0" xfId="0" applyNumberFormat="1" applyFont="1" applyBorder="1"/>
    <xf numFmtId="167" fontId="2" fillId="0" borderId="0" xfId="1" applyNumberFormat="1" applyFont="1"/>
    <xf numFmtId="3" fontId="2" fillId="0" borderId="0" xfId="0" applyNumberFormat="1" applyFont="1" applyBorder="1"/>
    <xf numFmtId="0" fontId="2" fillId="0" borderId="0" xfId="0" applyFont="1" applyBorder="1"/>
    <xf numFmtId="3" fontId="2" fillId="0" borderId="0" xfId="1" applyNumberFormat="1" applyFont="1" applyBorder="1"/>
    <xf numFmtId="0" fontId="0" fillId="0" borderId="0" xfId="0"/>
    <xf numFmtId="0" fontId="0" fillId="0" borderId="0" xfId="0" applyFill="1" applyAlignment="1">
      <alignment horizontal="left" vertical="center"/>
    </xf>
    <xf numFmtId="9" fontId="0" fillId="3" borderId="0" xfId="3" applyFont="1" applyFill="1"/>
    <xf numFmtId="9" fontId="2" fillId="0" borderId="0" xfId="3" applyFont="1"/>
    <xf numFmtId="165" fontId="2" fillId="0" borderId="0" xfId="2" applyNumberFormat="1" applyFont="1" applyBorder="1"/>
    <xf numFmtId="164" fontId="2" fillId="0" borderId="0" xfId="0" applyNumberFormat="1" applyFont="1" applyAlignment="1"/>
    <xf numFmtId="0" fontId="2" fillId="0" borderId="0" xfId="0" applyFont="1" applyAlignment="1"/>
    <xf numFmtId="3" fontId="2" fillId="0" borderId="0" xfId="0" applyNumberFormat="1" applyFont="1" applyBorder="1" applyAlignment="1"/>
    <xf numFmtId="10" fontId="2" fillId="0" borderId="0" xfId="3" applyNumberFormat="1" applyFont="1"/>
    <xf numFmtId="0" fontId="0" fillId="0" borderId="0" xfId="0"/>
    <xf numFmtId="0" fontId="0" fillId="0" borderId="0" xfId="0" applyAlignment="1">
      <alignment horizontal="left" vertical="center" wrapText="1"/>
    </xf>
    <xf numFmtId="0" fontId="0" fillId="0" borderId="0" xfId="0"/>
    <xf numFmtId="0" fontId="0" fillId="0" borderId="0" xfId="0" applyAlignment="1">
      <alignment horizontal="left" vertical="center" wrapText="1"/>
    </xf>
    <xf numFmtId="0" fontId="0" fillId="0" borderId="0" xfId="0" applyAlignment="1"/>
    <xf numFmtId="0" fontId="0" fillId="0" borderId="0" xfId="0" applyAlignment="1">
      <alignment horizontal="left" vertical="center"/>
    </xf>
    <xf numFmtId="0" fontId="3" fillId="0" borderId="0" xfId="0" applyFont="1" applyAlignment="1"/>
    <xf numFmtId="167" fontId="0" fillId="0" borderId="0" xfId="0" applyNumberFormat="1"/>
    <xf numFmtId="0" fontId="2" fillId="0" borderId="0" xfId="0" quotePrefix="1" applyFont="1" applyAlignment="1">
      <alignment horizontal="right"/>
    </xf>
    <xf numFmtId="0" fontId="10" fillId="0" borderId="0" xfId="0" quotePrefix="1" applyFont="1" applyAlignment="1">
      <alignment horizontal="right"/>
    </xf>
    <xf numFmtId="167" fontId="2" fillId="0" borderId="0" xfId="0" applyNumberFormat="1" applyFont="1"/>
    <xf numFmtId="167" fontId="2" fillId="0" borderId="0" xfId="0" applyNumberFormat="1" applyFont="1" applyBorder="1"/>
    <xf numFmtId="3" fontId="0" fillId="0" borderId="0" xfId="0" applyNumberFormat="1"/>
    <xf numFmtId="0" fontId="0" fillId="0" borderId="0" xfId="0" applyAlignment="1">
      <alignment horizontal="left" vertical="center" wrapText="1"/>
    </xf>
    <xf numFmtId="0" fontId="0" fillId="0" borderId="0" xfId="0"/>
    <xf numFmtId="0" fontId="0" fillId="0" borderId="0" xfId="0" applyAlignment="1">
      <alignment horizontal="center"/>
    </xf>
    <xf numFmtId="0" fontId="0" fillId="0" borderId="0" xfId="0" applyAlignment="1">
      <alignment horizontal="left" vertical="center"/>
    </xf>
    <xf numFmtId="167" fontId="2" fillId="0" borderId="0" xfId="3" applyNumberFormat="1" applyFont="1"/>
    <xf numFmtId="10" fontId="2" fillId="0" borderId="0" xfId="3" applyNumberFormat="1" applyFont="1" applyBorder="1"/>
    <xf numFmtId="0" fontId="0" fillId="0" borderId="0" xfId="0" applyAlignment="1">
      <alignment horizontal="center" vertical="center" wrapText="1"/>
    </xf>
    <xf numFmtId="0" fontId="2" fillId="0" borderId="0" xfId="0" applyFont="1" applyAlignment="1">
      <alignment horizontal="center"/>
    </xf>
    <xf numFmtId="166" fontId="0" fillId="0" borderId="0" xfId="1" applyNumberFormat="1" applyFont="1" applyAlignment="1">
      <alignment horizontal="center"/>
    </xf>
    <xf numFmtId="166" fontId="0" fillId="0" borderId="0" xfId="1" applyNumberFormat="1" applyFont="1" applyAlignment="1">
      <alignment horizontal="center" vertical="center" wrapText="1"/>
    </xf>
    <xf numFmtId="43" fontId="8" fillId="0" borderId="0" xfId="0" quotePrefix="1" applyNumberFormat="1" applyFont="1" applyAlignment="1">
      <alignment horizontal="right"/>
    </xf>
    <xf numFmtId="164" fontId="7" fillId="0" borderId="0" xfId="0" applyNumberFormat="1" applyFont="1" applyBorder="1"/>
    <xf numFmtId="0" fontId="2" fillId="0" borderId="0" xfId="0" applyFont="1" applyAlignment="1">
      <alignment horizontal="right"/>
    </xf>
    <xf numFmtId="167" fontId="0" fillId="3" borderId="0" xfId="0" applyNumberFormat="1" applyFill="1"/>
    <xf numFmtId="166" fontId="0" fillId="0" borderId="0" xfId="1" applyNumberFormat="1" applyFont="1" applyAlignment="1">
      <alignment horizontal="left" vertical="center"/>
    </xf>
    <xf numFmtId="166" fontId="0" fillId="0" borderId="0" xfId="0" applyNumberFormat="1" applyAlignment="1">
      <alignment horizontal="left" vertical="center"/>
    </xf>
    <xf numFmtId="3" fontId="0" fillId="0" borderId="0" xfId="0" applyNumberFormat="1" applyFill="1"/>
    <xf numFmtId="0" fontId="0" fillId="0" borderId="0" xfId="0" applyAlignment="1">
      <alignment horizontal="left" vertical="center" wrapText="1"/>
    </xf>
    <xf numFmtId="0" fontId="0" fillId="0" borderId="0" xfId="0"/>
    <xf numFmtId="0" fontId="0" fillId="0" borderId="0" xfId="0" applyAlignment="1">
      <alignment horizontal="left" vertical="center"/>
    </xf>
    <xf numFmtId="0" fontId="0" fillId="0" borderId="0" xfId="0"/>
    <xf numFmtId="3" fontId="7" fillId="0" borderId="0" xfId="0" applyNumberFormat="1" applyFont="1" applyBorder="1"/>
    <xf numFmtId="3" fontId="7" fillId="0" borderId="0" xfId="1" applyNumberFormat="1" applyFont="1" applyBorder="1"/>
    <xf numFmtId="164" fontId="2" fillId="0" borderId="0" xfId="1" applyNumberFormat="1" applyFont="1"/>
    <xf numFmtId="0" fontId="0" fillId="3" borderId="0" xfId="0" applyFill="1" applyAlignment="1"/>
    <xf numFmtId="1" fontId="7" fillId="0" borderId="0" xfId="3" applyNumberFormat="1" applyFont="1"/>
    <xf numFmtId="0" fontId="7" fillId="0" borderId="0" xfId="0" applyFont="1" applyAlignment="1">
      <alignment wrapText="1"/>
    </xf>
    <xf numFmtId="167" fontId="7" fillId="0" borderId="0" xfId="0" applyNumberFormat="1" applyFont="1"/>
    <xf numFmtId="0" fontId="7" fillId="0" borderId="0" xfId="0" quotePrefix="1" applyFont="1" applyAlignment="1">
      <alignment horizontal="right"/>
    </xf>
    <xf numFmtId="164" fontId="7" fillId="0" borderId="0" xfId="0" applyNumberFormat="1" applyFont="1"/>
    <xf numFmtId="10" fontId="7" fillId="0" borderId="0" xfId="3" applyNumberFormat="1" applyFont="1"/>
    <xf numFmtId="0" fontId="7" fillId="0" borderId="0" xfId="0" applyFont="1" applyAlignment="1">
      <alignment horizontal="left" vertical="center"/>
    </xf>
    <xf numFmtId="166" fontId="0" fillId="0" borderId="0" xfId="1" applyNumberFormat="1" applyFont="1"/>
    <xf numFmtId="167" fontId="7" fillId="0" borderId="0" xfId="0" applyNumberFormat="1" applyFont="1" applyBorder="1"/>
    <xf numFmtId="166" fontId="0" fillId="3" borderId="0" xfId="1" applyNumberFormat="1" applyFont="1" applyFill="1" applyAlignment="1">
      <alignment horizontal="left" vertical="center"/>
    </xf>
    <xf numFmtId="166" fontId="7" fillId="0" borderId="0" xfId="1" applyNumberFormat="1" applyFont="1"/>
    <xf numFmtId="0" fontId="0" fillId="0" borderId="0" xfId="0" applyAlignment="1">
      <alignment horizontal="right"/>
    </xf>
    <xf numFmtId="170" fontId="0" fillId="3" borderId="0" xfId="0" applyNumberFormat="1" applyFill="1"/>
    <xf numFmtId="9" fontId="2" fillId="0" borderId="0" xfId="0" applyNumberFormat="1" applyFont="1"/>
    <xf numFmtId="0" fontId="0" fillId="0" borderId="0" xfId="0"/>
    <xf numFmtId="167" fontId="7" fillId="0" borderId="0" xfId="3" applyNumberFormat="1" applyFont="1"/>
    <xf numFmtId="166" fontId="2" fillId="0" borderId="0" xfId="1" applyNumberFormat="1" applyFont="1"/>
    <xf numFmtId="166" fontId="0" fillId="3" borderId="0" xfId="1" applyNumberFormat="1" applyFont="1" applyFill="1" applyAlignment="1">
      <alignment horizontal="center"/>
    </xf>
    <xf numFmtId="166" fontId="0" fillId="3" borderId="0" xfId="1" applyNumberFormat="1" applyFont="1" applyFill="1" applyAlignment="1">
      <alignment horizontal="center" vertical="center" wrapText="1"/>
    </xf>
    <xf numFmtId="0" fontId="7" fillId="0" borderId="0" xfId="0" applyFont="1" applyAlignment="1"/>
    <xf numFmtId="0" fontId="7" fillId="0" borderId="0" xfId="0" applyFont="1" applyAlignment="1">
      <alignment horizontal="center"/>
    </xf>
    <xf numFmtId="167" fontId="2" fillId="0" borderId="0" xfId="2" quotePrefix="1" applyNumberFormat="1" applyFont="1" applyAlignment="1">
      <alignment horizontal="right"/>
    </xf>
    <xf numFmtId="164" fontId="7" fillId="0" borderId="0" xfId="0" applyNumberFormat="1" applyFont="1" applyAlignment="1">
      <alignment horizontal="right"/>
    </xf>
    <xf numFmtId="0" fontId="0" fillId="0" borderId="0" xfId="0"/>
    <xf numFmtId="43" fontId="0" fillId="0" borderId="0" xfId="1" applyFont="1"/>
    <xf numFmtId="169" fontId="0" fillId="0" borderId="0" xfId="0" applyNumberFormat="1"/>
    <xf numFmtId="171" fontId="0" fillId="0" borderId="0" xfId="0" applyNumberFormat="1"/>
    <xf numFmtId="0" fontId="0" fillId="0" borderId="0" xfId="0"/>
    <xf numFmtId="165" fontId="2" fillId="0" borderId="0" xfId="2" applyNumberFormat="1" applyFont="1"/>
    <xf numFmtId="164" fontId="2" fillId="0" borderId="0" xfId="2" applyNumberFormat="1" applyFont="1"/>
    <xf numFmtId="2" fontId="0" fillId="3" borderId="0" xfId="3" applyNumberFormat="1" applyFont="1" applyFill="1"/>
    <xf numFmtId="0" fontId="2" fillId="4" borderId="0" xfId="0" applyFont="1" applyFill="1" applyAlignment="1">
      <alignment horizontal="right"/>
    </xf>
    <xf numFmtId="164" fontId="0" fillId="0" borderId="0" xfId="0" applyNumberFormat="1" applyFill="1"/>
    <xf numFmtId="0" fontId="0" fillId="0" borderId="0" xfId="0" applyAlignment="1">
      <alignment horizontal="left" vertical="center" wrapText="1"/>
    </xf>
    <xf numFmtId="0" fontId="0" fillId="0" borderId="0" xfId="0" applyAlignment="1">
      <alignment vertical="center" wrapText="1"/>
    </xf>
    <xf numFmtId="0" fontId="0" fillId="0" borderId="0" xfId="0"/>
    <xf numFmtId="0" fontId="0" fillId="0" borderId="0" xfId="0" applyAlignment="1">
      <alignment horizontal="center"/>
    </xf>
    <xf numFmtId="0" fontId="0" fillId="0" borderId="0" xfId="0" applyAlignment="1">
      <alignment horizontal="left" vertical="center"/>
    </xf>
    <xf numFmtId="2" fontId="8" fillId="0" borderId="0" xfId="0" applyNumberFormat="1" applyFont="1"/>
    <xf numFmtId="167" fontId="8" fillId="0" borderId="0" xfId="3" applyNumberFormat="1" applyFont="1"/>
    <xf numFmtId="10" fontId="8" fillId="0" borderId="0" xfId="3" applyNumberFormat="1" applyFont="1" applyBorder="1"/>
    <xf numFmtId="164" fontId="8" fillId="0" borderId="0" xfId="0" applyNumberFormat="1" applyFont="1" applyBorder="1"/>
    <xf numFmtId="3" fontId="8" fillId="0" borderId="0" xfId="1" applyNumberFormat="1" applyFont="1" applyBorder="1"/>
    <xf numFmtId="167" fontId="8" fillId="0" borderId="0" xfId="1" applyNumberFormat="1" applyFont="1"/>
    <xf numFmtId="0" fontId="13" fillId="0" borderId="0" xfId="0" applyFont="1"/>
    <xf numFmtId="3" fontId="8" fillId="0" borderId="0" xfId="0" applyNumberFormat="1" applyFont="1" applyBorder="1"/>
    <xf numFmtId="0" fontId="8" fillId="0" borderId="0" xfId="0" applyFont="1" applyBorder="1"/>
    <xf numFmtId="10" fontId="8" fillId="0" borderId="0" xfId="3" applyNumberFormat="1" applyFont="1"/>
    <xf numFmtId="0" fontId="8" fillId="0" borderId="0" xfId="0" applyFont="1" applyAlignment="1"/>
    <xf numFmtId="0" fontId="0" fillId="0" borderId="0" xfId="0"/>
    <xf numFmtId="0" fontId="0" fillId="0" borderId="0" xfId="0" applyAlignment="1">
      <alignment horizontal="left" vertical="center" wrapText="1"/>
    </xf>
    <xf numFmtId="0" fontId="3" fillId="0" borderId="0" xfId="0" applyFont="1" applyAlignment="1">
      <alignment horizontal="center" vertical="center"/>
    </xf>
    <xf numFmtId="0" fontId="0" fillId="0" borderId="0" xfId="0" applyAlignment="1">
      <alignment horizontal="left" vertical="center"/>
    </xf>
    <xf numFmtId="0" fontId="3" fillId="5" borderId="0" xfId="0" applyFont="1" applyFill="1"/>
    <xf numFmtId="0" fontId="0" fillId="5" borderId="0" xfId="0" applyFill="1"/>
    <xf numFmtId="164" fontId="0" fillId="0" borderId="0" xfId="0" applyNumberFormat="1" applyAlignment="1">
      <alignment vertical="center" wrapText="1"/>
    </xf>
    <xf numFmtId="0" fontId="4" fillId="5" borderId="0" xfId="0" applyFont="1" applyFill="1"/>
    <xf numFmtId="164" fontId="0" fillId="3" borderId="0" xfId="2" applyNumberFormat="1" applyFont="1" applyFill="1"/>
    <xf numFmtId="164" fontId="0" fillId="3" borderId="0" xfId="1" applyNumberFormat="1" applyFont="1" applyFill="1"/>
    <xf numFmtId="3" fontId="2" fillId="0" borderId="0" xfId="1" applyNumberFormat="1" applyFont="1"/>
    <xf numFmtId="3" fontId="2" fillId="0" borderId="0" xfId="2" applyNumberFormat="1" applyFont="1"/>
    <xf numFmtId="3" fontId="14" fillId="0" borderId="0" xfId="1" applyNumberFormat="1" applyFont="1"/>
    <xf numFmtId="164" fontId="15" fillId="0" borderId="0" xfId="2" applyNumberFormat="1" applyFont="1"/>
    <xf numFmtId="2" fontId="0" fillId="5" borderId="0" xfId="0" applyNumberFormat="1" applyFill="1"/>
    <xf numFmtId="164" fontId="0" fillId="5" borderId="0" xfId="0" applyNumberFormat="1" applyFill="1"/>
    <xf numFmtId="164" fontId="0" fillId="0" borderId="0" xfId="0" applyNumberFormat="1" applyAlignment="1">
      <alignment vertical="center"/>
    </xf>
    <xf numFmtId="3" fontId="0" fillId="0" borderId="0" xfId="0" applyNumberFormat="1" applyFill="1" applyAlignment="1">
      <alignment vertical="center" wrapText="1"/>
    </xf>
    <xf numFmtId="9" fontId="0" fillId="3" borderId="0" xfId="3" applyFont="1" applyFill="1" applyAlignment="1">
      <alignment vertical="center" wrapText="1"/>
    </xf>
    <xf numFmtId="164" fontId="0" fillId="3" borderId="0" xfId="1" applyNumberFormat="1" applyFont="1" applyFill="1" applyAlignment="1">
      <alignment vertical="center" wrapText="1"/>
    </xf>
    <xf numFmtId="37" fontId="0" fillId="3" borderId="0" xfId="1" applyNumberFormat="1" applyFont="1" applyFill="1" applyAlignment="1">
      <alignment vertical="center" wrapText="1"/>
    </xf>
    <xf numFmtId="0" fontId="0" fillId="5" borderId="0" xfId="0" applyFill="1" applyAlignment="1">
      <alignment horizontal="left" vertical="center" wrapText="1"/>
    </xf>
    <xf numFmtId="9" fontId="0" fillId="5" borderId="0" xfId="3" applyFont="1" applyFill="1" applyAlignment="1">
      <alignment vertical="center" wrapText="1"/>
    </xf>
    <xf numFmtId="164" fontId="7" fillId="0" borderId="0" xfId="1" applyNumberFormat="1" applyFont="1" applyBorder="1"/>
    <xf numFmtId="3" fontId="12" fillId="0" borderId="0" xfId="1" applyNumberFormat="1" applyFont="1" applyBorder="1"/>
    <xf numFmtId="164" fontId="0" fillId="0" borderId="0" xfId="1" applyNumberFormat="1" applyFont="1" applyFill="1"/>
    <xf numFmtId="0" fontId="16" fillId="0" borderId="0" xfId="0" applyFont="1" applyAlignment="1">
      <alignment horizontal="center"/>
    </xf>
    <xf numFmtId="0" fontId="0" fillId="0" borderId="0" xfId="0" applyFont="1" applyAlignment="1"/>
    <xf numFmtId="164" fontId="0" fillId="0" borderId="0" xfId="0" applyNumberFormat="1" applyAlignment="1"/>
    <xf numFmtId="3" fontId="0" fillId="0" borderId="0" xfId="0" applyNumberFormat="1" applyAlignment="1"/>
    <xf numFmtId="0" fontId="4" fillId="0" borderId="0" xfId="0" applyFont="1" applyFill="1"/>
    <xf numFmtId="164" fontId="0" fillId="3" borderId="0" xfId="0" applyNumberFormat="1" applyFill="1" applyAlignment="1"/>
    <xf numFmtId="3" fontId="0" fillId="3" borderId="0" xfId="0" applyNumberFormat="1" applyFill="1" applyAlignment="1"/>
    <xf numFmtId="0" fontId="0" fillId="0" borderId="0" xfId="0" applyFont="1" applyAlignment="1">
      <alignment wrapText="1"/>
    </xf>
    <xf numFmtId="9" fontId="7" fillId="3" borderId="0" xfId="3" applyFont="1" applyFill="1" applyBorder="1"/>
    <xf numFmtId="1" fontId="12" fillId="0" borderId="0" xfId="0" applyNumberFormat="1" applyFont="1" applyBorder="1"/>
    <xf numFmtId="1" fontId="12" fillId="0" borderId="0" xfId="3" applyNumberFormat="1" applyFont="1"/>
    <xf numFmtId="3" fontId="12" fillId="0" borderId="0" xfId="0" applyNumberFormat="1" applyFont="1" applyBorder="1"/>
    <xf numFmtId="0" fontId="12" fillId="0" borderId="0" xfId="0" applyFont="1" applyBorder="1"/>
    <xf numFmtId="2" fontId="16" fillId="0" borderId="0" xfId="0" applyNumberFormat="1" applyFont="1" applyBorder="1"/>
    <xf numFmtId="0" fontId="4" fillId="0" borderId="0" xfId="0" applyFont="1" applyAlignment="1">
      <alignment wrapText="1"/>
    </xf>
    <xf numFmtId="164" fontId="10" fillId="0" borderId="0" xfId="0" quotePrefix="1" applyNumberFormat="1" applyFont="1" applyAlignment="1">
      <alignment horizontal="right"/>
    </xf>
    <xf numFmtId="0" fontId="0" fillId="0" borderId="0" xfId="0"/>
    <xf numFmtId="0" fontId="3" fillId="0" borderId="0" xfId="0" applyFont="1" applyAlignment="1">
      <alignment wrapText="1"/>
    </xf>
    <xf numFmtId="0" fontId="3" fillId="0" borderId="0" xfId="0" applyFont="1" applyAlignment="1">
      <alignment horizontal="left" vertical="center"/>
    </xf>
    <xf numFmtId="0" fontId="3" fillId="0" borderId="0" xfId="0" applyFont="1" applyAlignment="1">
      <alignment horizontal="right" vertical="center"/>
    </xf>
    <xf numFmtId="164" fontId="0" fillId="0" borderId="0" xfId="0" applyNumberFormat="1" applyAlignment="1">
      <alignment horizontal="right" vertical="center"/>
    </xf>
    <xf numFmtId="3" fontId="0" fillId="0" borderId="0" xfId="0" applyNumberFormat="1" applyAlignment="1">
      <alignment horizontal="right" vertical="center"/>
    </xf>
    <xf numFmtId="0" fontId="3" fillId="0" borderId="0" xfId="0" applyFont="1" applyAlignment="1">
      <alignment horizontal="left" vertical="center" wrapText="1"/>
    </xf>
    <xf numFmtId="0" fontId="3" fillId="0" borderId="0" xfId="0" applyFont="1" applyFill="1"/>
    <xf numFmtId="0" fontId="0" fillId="0" borderId="0" xfId="0" applyFill="1"/>
    <xf numFmtId="164" fontId="0" fillId="3" borderId="0" xfId="0" applyNumberFormat="1" applyFill="1" applyAlignment="1">
      <alignment horizontal="right" vertical="center"/>
    </xf>
    <xf numFmtId="3" fontId="0" fillId="3" borderId="0" xfId="0" applyNumberFormat="1" applyFill="1" applyAlignment="1">
      <alignment horizontal="right" vertical="center"/>
    </xf>
    <xf numFmtId="164" fontId="15" fillId="0" borderId="0" xfId="0" applyNumberFormat="1" applyFont="1" applyBorder="1"/>
    <xf numFmtId="164" fontId="14" fillId="0" borderId="0" xfId="0" applyNumberFormat="1" applyFont="1" applyBorder="1"/>
    <xf numFmtId="2" fontId="7" fillId="0" borderId="0" xfId="0" applyNumberFormat="1" applyFont="1" applyBorder="1"/>
    <xf numFmtId="164" fontId="15" fillId="0" borderId="0" xfId="1" applyNumberFormat="1" applyFont="1"/>
    <xf numFmtId="3" fontId="12" fillId="0" borderId="0" xfId="0" quotePrefix="1" applyNumberFormat="1" applyFont="1" applyAlignment="1">
      <alignment horizontal="right"/>
    </xf>
    <xf numFmtId="164" fontId="17" fillId="0" borderId="0" xfId="0" quotePrefix="1" applyNumberFormat="1" applyFont="1" applyAlignment="1">
      <alignment horizontal="right"/>
    </xf>
    <xf numFmtId="0" fontId="0" fillId="5" borderId="0" xfId="0" applyFill="1" applyAlignment="1">
      <alignment horizontal="left" vertical="center"/>
    </xf>
    <xf numFmtId="164" fontId="0" fillId="5" borderId="0" xfId="0" applyNumberFormat="1" applyFill="1" applyAlignment="1">
      <alignment horizontal="right" vertical="center"/>
    </xf>
    <xf numFmtId="0" fontId="12" fillId="0" borderId="0" xfId="0" applyFont="1"/>
    <xf numFmtId="0" fontId="3" fillId="0" borderId="0" xfId="0" applyFont="1" applyAlignment="1">
      <alignment horizontal="center"/>
    </xf>
    <xf numFmtId="0" fontId="2" fillId="5" borderId="0" xfId="0" applyFont="1" applyFill="1"/>
    <xf numFmtId="0" fontId="2" fillId="5" borderId="0" xfId="0" applyFont="1" applyFill="1" applyBorder="1"/>
    <xf numFmtId="164" fontId="2" fillId="0" borderId="0" xfId="0" applyNumberFormat="1" applyFont="1" applyAlignment="1">
      <alignment horizontal="right" vertical="center"/>
    </xf>
    <xf numFmtId="0" fontId="14" fillId="0" borderId="0" xfId="0" applyFont="1" applyAlignment="1">
      <alignment horizontal="right"/>
    </xf>
    <xf numFmtId="0" fontId="14" fillId="0" borderId="0" xfId="0" applyFont="1"/>
    <xf numFmtId="1" fontId="2" fillId="0" borderId="1" xfId="0" applyNumberFormat="1" applyFont="1" applyBorder="1"/>
    <xf numFmtId="0" fontId="2" fillId="0" borderId="1" xfId="0" applyFont="1" applyBorder="1"/>
    <xf numFmtId="164" fontId="15" fillId="0" borderId="0" xfId="0" applyNumberFormat="1" applyFont="1"/>
    <xf numFmtId="0" fontId="4" fillId="0" borderId="0" xfId="0" applyFont="1" applyAlignment="1">
      <alignment horizontal="left" vertical="center"/>
    </xf>
    <xf numFmtId="0" fontId="14" fillId="0" borderId="0" xfId="0" applyFont="1" applyAlignment="1"/>
    <xf numFmtId="164" fontId="2" fillId="0" borderId="0" xfId="0" quotePrefix="1" applyNumberFormat="1" applyFont="1" applyAlignment="1">
      <alignment horizontal="right"/>
    </xf>
    <xf numFmtId="0" fontId="18" fillId="0" borderId="0" xfId="0" quotePrefix="1" applyFont="1" applyAlignment="1">
      <alignment horizontal="right"/>
    </xf>
    <xf numFmtId="164" fontId="15" fillId="0" borderId="0" xfId="0" quotePrefix="1" applyNumberFormat="1" applyFont="1" applyAlignment="1">
      <alignment horizontal="right"/>
    </xf>
    <xf numFmtId="2" fontId="0" fillId="0" borderId="0" xfId="0" applyNumberFormat="1" applyFill="1"/>
    <xf numFmtId="0" fontId="2" fillId="0" borderId="0" xfId="0" applyFont="1" applyFill="1"/>
    <xf numFmtId="0" fontId="2" fillId="0" borderId="0" xfId="0" applyFont="1" applyFill="1" applyBorder="1"/>
    <xf numFmtId="166" fontId="0" fillId="5" borderId="0" xfId="1" applyNumberFormat="1" applyFont="1" applyFill="1"/>
    <xf numFmtId="166" fontId="0" fillId="0" borderId="0" xfId="1" applyNumberFormat="1" applyFont="1" applyFill="1"/>
    <xf numFmtId="4" fontId="2" fillId="0" borderId="0" xfId="0" applyNumberFormat="1" applyFont="1" applyBorder="1"/>
    <xf numFmtId="168" fontId="2" fillId="0" borderId="0" xfId="0" applyNumberFormat="1" applyFont="1" applyBorder="1"/>
    <xf numFmtId="2" fontId="12" fillId="0" borderId="0" xfId="0" applyNumberFormat="1" applyFont="1" applyBorder="1"/>
    <xf numFmtId="167" fontId="15" fillId="0" borderId="0" xfId="0" applyNumberFormat="1" applyFont="1" applyBorder="1"/>
    <xf numFmtId="167" fontId="2" fillId="0" borderId="0" xfId="0" applyNumberFormat="1" applyFont="1" applyBorder="1" applyAlignment="1">
      <alignment horizontal="right"/>
    </xf>
    <xf numFmtId="0" fontId="7" fillId="0" borderId="0" xfId="0" applyFont="1" applyAlignment="1">
      <alignment horizontal="right"/>
    </xf>
    <xf numFmtId="168" fontId="2" fillId="0" borderId="0" xfId="0" applyNumberFormat="1" applyFont="1" applyAlignment="1">
      <alignment horizontal="left"/>
    </xf>
    <xf numFmtId="167" fontId="0" fillId="0" borderId="0" xfId="0" applyNumberFormat="1" applyFill="1"/>
    <xf numFmtId="167" fontId="0" fillId="5" borderId="0" xfId="0" applyNumberFormat="1" applyFill="1"/>
    <xf numFmtId="0" fontId="7" fillId="0" borderId="0" xfId="0" applyFont="1" applyBorder="1" applyAlignment="1">
      <alignment horizontal="right"/>
    </xf>
    <xf numFmtId="169" fontId="12" fillId="0" borderId="0" xfId="0" applyNumberFormat="1" applyFont="1" applyBorder="1"/>
    <xf numFmtId="167" fontId="19" fillId="0" borderId="0" xfId="0" applyNumberFormat="1" applyFont="1" applyBorder="1"/>
    <xf numFmtId="0" fontId="0" fillId="0" borderId="0" xfId="0" applyAlignment="1">
      <alignment vertical="center" wrapText="1"/>
    </xf>
    <xf numFmtId="0" fontId="0" fillId="0" borderId="0" xfId="0" applyAlignment="1">
      <alignment wrapText="1"/>
    </xf>
    <xf numFmtId="0" fontId="0" fillId="0" borderId="0" xfId="0"/>
    <xf numFmtId="0" fontId="0" fillId="0" borderId="0" xfId="0" applyAlignment="1">
      <alignment horizontal="center"/>
    </xf>
    <xf numFmtId="0" fontId="0" fillId="0" borderId="0" xfId="0" applyAlignment="1">
      <alignment horizontal="left" vertical="center" wrapText="1"/>
    </xf>
    <xf numFmtId="0" fontId="3" fillId="0" borderId="0" xfId="0" applyFont="1" applyAlignment="1">
      <alignment horizontal="center" vertical="center"/>
    </xf>
    <xf numFmtId="0" fontId="0" fillId="0" borderId="0" xfId="0" applyAlignment="1">
      <alignment horizontal="left" vertical="center"/>
    </xf>
    <xf numFmtId="0" fontId="7" fillId="0" borderId="0" xfId="0" applyFont="1" applyAlignment="1">
      <alignment horizontal="center"/>
    </xf>
    <xf numFmtId="0" fontId="6" fillId="5" borderId="0" xfId="0" applyFont="1" applyFill="1"/>
    <xf numFmtId="0" fontId="7" fillId="5" borderId="0" xfId="0" applyFont="1" applyFill="1" applyAlignment="1">
      <alignment wrapText="1"/>
    </xf>
    <xf numFmtId="0" fontId="10" fillId="5" borderId="0" xfId="0" quotePrefix="1" applyFont="1" applyFill="1" applyAlignment="1">
      <alignment horizontal="right"/>
    </xf>
    <xf numFmtId="0" fontId="8" fillId="5" borderId="0" xfId="0" applyFont="1" applyFill="1"/>
    <xf numFmtId="0" fontId="7" fillId="5" borderId="0" xfId="0" applyFont="1" applyFill="1"/>
    <xf numFmtId="9" fontId="0" fillId="0" borderId="0" xfId="3" applyFont="1" applyFill="1"/>
    <xf numFmtId="9" fontId="0" fillId="5" borderId="0" xfId="3" applyFont="1" applyFill="1"/>
    <xf numFmtId="164" fontId="7" fillId="0" borderId="0" xfId="2" applyNumberFormat="1" applyFont="1" applyBorder="1"/>
    <xf numFmtId="3" fontId="7" fillId="0" borderId="0" xfId="2" applyNumberFormat="1" applyFont="1" applyBorder="1"/>
    <xf numFmtId="164" fontId="2" fillId="0" borderId="0" xfId="2" applyNumberFormat="1" applyFont="1" applyBorder="1"/>
    <xf numFmtId="3" fontId="12" fillId="0" borderId="0" xfId="2" applyNumberFormat="1" applyFont="1" applyBorder="1"/>
    <xf numFmtId="164" fontId="15" fillId="0" borderId="0" xfId="2" applyNumberFormat="1" applyFont="1" applyBorder="1"/>
    <xf numFmtId="0" fontId="0" fillId="5" borderId="0" xfId="0" applyFont="1" applyFill="1"/>
    <xf numFmtId="0" fontId="0" fillId="5" borderId="0" xfId="0" applyFill="1" applyBorder="1"/>
    <xf numFmtId="3" fontId="0" fillId="3" borderId="0" xfId="1" applyNumberFormat="1" applyFont="1" applyFill="1"/>
    <xf numFmtId="164" fontId="19" fillId="0" borderId="0" xfId="3" applyNumberFormat="1" applyFont="1"/>
    <xf numFmtId="164" fontId="19" fillId="0" borderId="0" xfId="0" applyNumberFormat="1" applyFont="1" applyBorder="1"/>
    <xf numFmtId="3" fontId="2" fillId="0" borderId="0" xfId="0" applyNumberFormat="1" applyFont="1" applyAlignment="1"/>
    <xf numFmtId="164" fontId="2" fillId="5" borderId="0" xfId="0" applyNumberFormat="1" applyFont="1" applyFill="1" applyBorder="1"/>
    <xf numFmtId="0" fontId="11" fillId="0" borderId="0" xfId="0" quotePrefix="1" applyFont="1" applyAlignment="1">
      <alignment horizontal="right"/>
    </xf>
    <xf numFmtId="164" fontId="7" fillId="0" borderId="0" xfId="0" applyNumberFormat="1" applyFont="1" applyBorder="1" applyAlignment="1">
      <alignment horizontal="right"/>
    </xf>
    <xf numFmtId="164" fontId="0" fillId="0" borderId="0" xfId="0" applyNumberFormat="1" applyAlignment="1">
      <alignment horizontal="right"/>
    </xf>
    <xf numFmtId="164" fontId="7" fillId="0" borderId="0" xfId="1" applyNumberFormat="1" applyFont="1" applyBorder="1" applyAlignment="1">
      <alignment horizontal="right"/>
    </xf>
    <xf numFmtId="3" fontId="7" fillId="0" borderId="0" xfId="0" applyNumberFormat="1" applyFont="1" applyAlignment="1">
      <alignment horizontal="right"/>
    </xf>
    <xf numFmtId="3" fontId="12" fillId="0" borderId="0" xfId="0" applyNumberFormat="1" applyFont="1" applyBorder="1" applyAlignment="1">
      <alignment horizontal="right"/>
    </xf>
    <xf numFmtId="3" fontId="12" fillId="0" borderId="0" xfId="0" applyNumberFormat="1" applyFont="1" applyAlignment="1">
      <alignment horizontal="right"/>
    </xf>
    <xf numFmtId="3" fontId="12" fillId="0" borderId="0" xfId="1" applyNumberFormat="1" applyFont="1" applyBorder="1" applyAlignment="1">
      <alignment horizontal="right"/>
    </xf>
    <xf numFmtId="164" fontId="19" fillId="0" borderId="0" xfId="0" applyNumberFormat="1" applyFont="1" applyBorder="1" applyAlignment="1">
      <alignment horizontal="right"/>
    </xf>
    <xf numFmtId="164" fontId="19" fillId="0" borderId="0" xfId="0" applyNumberFormat="1" applyFont="1" applyAlignment="1">
      <alignment horizontal="right"/>
    </xf>
    <xf numFmtId="164" fontId="12" fillId="0" borderId="0" xfId="0" applyNumberFormat="1" applyFont="1" applyBorder="1" applyAlignment="1">
      <alignment horizontal="right"/>
    </xf>
    <xf numFmtId="164" fontId="16" fillId="0" borderId="0" xfId="0" applyNumberFormat="1" applyFont="1" applyAlignment="1">
      <alignment horizontal="right"/>
    </xf>
    <xf numFmtId="167" fontId="12" fillId="0" borderId="0" xfId="1" applyNumberFormat="1" applyFont="1" applyAlignment="1">
      <alignment horizontal="right"/>
    </xf>
    <xf numFmtId="0" fontId="12" fillId="0" borderId="0" xfId="0" applyFont="1" applyAlignment="1">
      <alignment horizontal="right"/>
    </xf>
    <xf numFmtId="164" fontId="7" fillId="0" borderId="0" xfId="0" quotePrefix="1" applyNumberFormat="1" applyFont="1" applyAlignment="1">
      <alignment horizontal="right"/>
    </xf>
    <xf numFmtId="3" fontId="11" fillId="0" borderId="0" xfId="0" quotePrefix="1" applyNumberFormat="1" applyFont="1" applyAlignment="1">
      <alignment horizontal="right"/>
    </xf>
    <xf numFmtId="164" fontId="19" fillId="0" borderId="0" xfId="0" quotePrefix="1" applyNumberFormat="1" applyFont="1" applyAlignment="1">
      <alignment horizontal="right"/>
    </xf>
    <xf numFmtId="49" fontId="0" fillId="5" borderId="0" xfId="0" applyNumberFormat="1" applyFill="1"/>
    <xf numFmtId="164" fontId="2" fillId="0" borderId="0" xfId="3" applyNumberFormat="1" applyFont="1"/>
    <xf numFmtId="0" fontId="0" fillId="0" borderId="0" xfId="0" applyFont="1" applyAlignment="1">
      <alignment horizontal="center" vertical="center"/>
    </xf>
    <xf numFmtId="166" fontId="21" fillId="0" borderId="0" xfId="1" applyNumberFormat="1" applyFont="1" applyAlignment="1">
      <alignment horizontal="left" vertical="center"/>
    </xf>
    <xf numFmtId="3" fontId="0" fillId="0" borderId="0" xfId="1" applyNumberFormat="1" applyFont="1" applyAlignment="1">
      <alignment horizontal="right" vertical="center"/>
    </xf>
    <xf numFmtId="3" fontId="20" fillId="0" borderId="0" xfId="1" applyNumberFormat="1" applyFont="1" applyAlignment="1">
      <alignment horizontal="right" vertical="center"/>
    </xf>
    <xf numFmtId="164" fontId="0" fillId="0" borderId="0" xfId="1" applyNumberFormat="1" applyFont="1" applyAlignment="1">
      <alignment horizontal="right" vertical="center"/>
    </xf>
    <xf numFmtId="164" fontId="21" fillId="0" borderId="0" xfId="1" applyNumberFormat="1" applyFont="1" applyAlignment="1">
      <alignment horizontal="right" vertical="center"/>
    </xf>
    <xf numFmtId="0" fontId="16" fillId="0" borderId="0" xfId="0" applyFont="1" applyAlignment="1">
      <alignment horizontal="right" vertical="center"/>
    </xf>
    <xf numFmtId="3" fontId="16" fillId="0" borderId="0" xfId="1" applyNumberFormat="1" applyFont="1" applyAlignment="1">
      <alignment horizontal="right" vertical="center"/>
    </xf>
    <xf numFmtId="3" fontId="22" fillId="0" borderId="0" xfId="1" applyNumberFormat="1" applyFont="1" applyAlignment="1">
      <alignment horizontal="right" vertical="center"/>
    </xf>
    <xf numFmtId="166" fontId="20" fillId="3" borderId="0" xfId="1" applyNumberFormat="1" applyFont="1" applyFill="1" applyAlignment="1">
      <alignment horizontal="left" vertical="center"/>
    </xf>
    <xf numFmtId="166" fontId="20" fillId="0" borderId="0" xfId="1" applyNumberFormat="1" applyFont="1" applyFill="1" applyAlignment="1">
      <alignment horizontal="left" vertical="center"/>
    </xf>
    <xf numFmtId="166" fontId="1" fillId="0" borderId="0" xfId="1" applyNumberFormat="1" applyFont="1" applyAlignment="1">
      <alignment horizontal="left" vertical="center"/>
    </xf>
    <xf numFmtId="9" fontId="0" fillId="3" borderId="0" xfId="3" applyFont="1" applyFill="1" applyAlignment="1">
      <alignment horizontal="right" vertical="center"/>
    </xf>
    <xf numFmtId="164" fontId="0" fillId="3" borderId="0" xfId="1" applyNumberFormat="1" applyFont="1" applyFill="1" applyAlignment="1">
      <alignment horizontal="right" vertical="center"/>
    </xf>
    <xf numFmtId="9" fontId="0" fillId="0" borderId="0" xfId="3" applyFont="1" applyFill="1" applyAlignment="1">
      <alignment horizontal="right" vertical="center"/>
    </xf>
    <xf numFmtId="9" fontId="0" fillId="5" borderId="0" xfId="3" applyFont="1" applyFill="1" applyAlignment="1">
      <alignment horizontal="right" vertical="center"/>
    </xf>
    <xf numFmtId="164" fontId="7" fillId="0" borderId="0" xfId="1" applyNumberFormat="1" applyFont="1"/>
    <xf numFmtId="0" fontId="16" fillId="0" borderId="0" xfId="0" applyFont="1"/>
    <xf numFmtId="3" fontId="16" fillId="0" borderId="0" xfId="0" applyNumberFormat="1" applyFont="1"/>
    <xf numFmtId="164" fontId="15" fillId="0" borderId="0" xfId="1" applyNumberFormat="1" applyFont="1" applyBorder="1"/>
    <xf numFmtId="0" fontId="16" fillId="0" borderId="0" xfId="0" applyFont="1" applyAlignment="1">
      <alignment horizontal="right"/>
    </xf>
    <xf numFmtId="0" fontId="8" fillId="0" borderId="0" xfId="0" applyFont="1" applyAlignment="1">
      <alignment vertical="center"/>
    </xf>
    <xf numFmtId="3" fontId="0" fillId="5" borderId="0" xfId="0" applyNumberFormat="1" applyFill="1"/>
    <xf numFmtId="170" fontId="0" fillId="0" borderId="0" xfId="0" applyNumberFormat="1" applyFill="1"/>
    <xf numFmtId="10" fontId="2" fillId="0" borderId="0" xfId="3" applyNumberFormat="1" applyFont="1" applyFill="1" applyBorder="1"/>
    <xf numFmtId="10" fontId="2" fillId="5" borderId="0" xfId="3" applyNumberFormat="1" applyFont="1" applyFill="1" applyBorder="1"/>
    <xf numFmtId="170" fontId="0" fillId="5" borderId="0" xfId="0" applyNumberFormat="1" applyFill="1"/>
    <xf numFmtId="3" fontId="0" fillId="3" borderId="0" xfId="0" applyNumberFormat="1" applyFill="1" applyBorder="1"/>
    <xf numFmtId="4" fontId="0" fillId="0" borderId="0" xfId="0" applyNumberFormat="1"/>
    <xf numFmtId="169" fontId="0" fillId="3" borderId="0" xfId="0" applyNumberFormat="1" applyFill="1"/>
    <xf numFmtId="171" fontId="0" fillId="3" borderId="0" xfId="0" applyNumberFormat="1" applyFill="1"/>
    <xf numFmtId="171" fontId="0" fillId="0" borderId="0" xfId="0" applyNumberFormat="1" applyFill="1"/>
    <xf numFmtId="3" fontId="2" fillId="5" borderId="0" xfId="1" applyNumberFormat="1" applyFont="1" applyFill="1" applyBorder="1"/>
    <xf numFmtId="169" fontId="0" fillId="0" borderId="0" xfId="0" applyNumberFormat="1" applyFill="1"/>
    <xf numFmtId="167" fontId="7" fillId="0" borderId="0" xfId="3" applyNumberFormat="1" applyFont="1" applyFill="1"/>
    <xf numFmtId="164" fontId="2" fillId="0" borderId="0" xfId="0" applyNumberFormat="1" applyFont="1" applyFill="1" applyBorder="1"/>
    <xf numFmtId="3" fontId="2" fillId="0" borderId="0" xfId="0" applyNumberFormat="1" applyFont="1" applyFill="1" applyBorder="1"/>
    <xf numFmtId="10" fontId="2" fillId="0" borderId="0" xfId="0" applyNumberFormat="1" applyFont="1" applyFill="1" applyBorder="1"/>
    <xf numFmtId="9" fontId="2" fillId="0" borderId="0" xfId="3" applyFont="1" applyFill="1" applyBorder="1"/>
    <xf numFmtId="169" fontId="0" fillId="5" borderId="0" xfId="0" applyNumberFormat="1" applyFill="1"/>
    <xf numFmtId="169" fontId="0" fillId="3" borderId="0" xfId="3" applyNumberFormat="1" applyFont="1" applyFill="1"/>
    <xf numFmtId="164" fontId="0" fillId="3" borderId="0" xfId="0" applyNumberFormat="1" applyFill="1" applyAlignment="1">
      <alignment horizontal="right"/>
    </xf>
    <xf numFmtId="9" fontId="2" fillId="0" borderId="0" xfId="3" applyFont="1" applyFill="1"/>
    <xf numFmtId="9" fontId="0" fillId="0" borderId="0" xfId="3" applyFont="1"/>
    <xf numFmtId="0" fontId="16" fillId="0" borderId="0" xfId="0" applyFont="1" applyAlignment="1">
      <alignment horizontal="right" vertical="center" wrapText="1"/>
    </xf>
    <xf numFmtId="0" fontId="12" fillId="0" borderId="0" xfId="0" applyNumberFormat="1" applyFont="1" applyBorder="1"/>
    <xf numFmtId="164" fontId="24" fillId="0" borderId="0" xfId="1" applyNumberFormat="1" applyFont="1"/>
    <xf numFmtId="3" fontId="23" fillId="0" borderId="0" xfId="1" applyNumberFormat="1" applyFont="1"/>
    <xf numFmtId="3" fontId="0" fillId="0" borderId="0" xfId="0" applyNumberFormat="1" applyAlignment="1">
      <alignment horizontal="right"/>
    </xf>
    <xf numFmtId="3" fontId="0" fillId="0" borderId="0" xfId="0" applyNumberFormat="1" applyAlignment="1">
      <alignment horizontal="right" vertical="center" wrapText="1"/>
    </xf>
    <xf numFmtId="164" fontId="0" fillId="3" borderId="0" xfId="1" applyNumberFormat="1" applyFont="1" applyFill="1" applyAlignment="1">
      <alignment horizontal="right"/>
    </xf>
    <xf numFmtId="164" fontId="0" fillId="3" borderId="0" xfId="1" applyNumberFormat="1" applyFont="1" applyFill="1" applyAlignment="1">
      <alignment horizontal="right" vertical="center" wrapText="1"/>
    </xf>
    <xf numFmtId="3" fontId="0" fillId="3" borderId="0" xfId="1" applyNumberFormat="1" applyFont="1" applyFill="1" applyAlignment="1">
      <alignment horizontal="right"/>
    </xf>
    <xf numFmtId="3" fontId="0" fillId="3" borderId="0" xfId="1" applyNumberFormat="1" applyFont="1" applyFill="1" applyAlignment="1">
      <alignment horizontal="right" vertical="center" wrapText="1"/>
    </xf>
    <xf numFmtId="3" fontId="0" fillId="0" borderId="0" xfId="1" applyNumberFormat="1" applyFont="1" applyFill="1" applyAlignment="1">
      <alignment horizontal="right"/>
    </xf>
    <xf numFmtId="3" fontId="0" fillId="0" borderId="0" xfId="1" applyNumberFormat="1" applyFont="1" applyFill="1" applyAlignment="1">
      <alignment horizontal="right" vertical="center" wrapText="1"/>
    </xf>
    <xf numFmtId="3" fontId="0" fillId="5" borderId="0" xfId="1" applyNumberFormat="1" applyFont="1" applyFill="1" applyAlignment="1">
      <alignment horizontal="right"/>
    </xf>
    <xf numFmtId="3" fontId="0" fillId="5" borderId="0" xfId="1" applyNumberFormat="1" applyFont="1" applyFill="1" applyAlignment="1">
      <alignment horizontal="right" vertical="center" wrapText="1"/>
    </xf>
    <xf numFmtId="0" fontId="12" fillId="0" borderId="0" xfId="0" applyNumberFormat="1" applyFont="1" applyBorder="1" applyAlignment="1">
      <alignment horizontal="right"/>
    </xf>
    <xf numFmtId="164" fontId="26" fillId="0" borderId="0" xfId="1" applyNumberFormat="1" applyFont="1"/>
    <xf numFmtId="3" fontId="7" fillId="0" borderId="0" xfId="1" applyNumberFormat="1" applyFont="1"/>
    <xf numFmtId="3" fontId="25" fillId="0" borderId="0" xfId="1" applyNumberFormat="1" applyFont="1"/>
    <xf numFmtId="0" fontId="27" fillId="0" borderId="0" xfId="0" applyFont="1"/>
    <xf numFmtId="0" fontId="12" fillId="0" borderId="0" xfId="0" quotePrefix="1" applyFont="1" applyAlignment="1">
      <alignment horizontal="right"/>
    </xf>
    <xf numFmtId="164" fontId="7" fillId="0" borderId="0" xfId="1" quotePrefix="1" applyNumberFormat="1" applyFont="1" applyAlignment="1">
      <alignment horizontal="right"/>
    </xf>
    <xf numFmtId="3" fontId="25" fillId="0" borderId="0" xfId="1" quotePrefix="1" applyNumberFormat="1" applyFont="1" applyAlignment="1">
      <alignment horizontal="right"/>
    </xf>
    <xf numFmtId="164" fontId="11" fillId="0" borderId="0" xfId="1" quotePrefix="1" applyNumberFormat="1" applyFont="1" applyAlignment="1">
      <alignment horizontal="right"/>
    </xf>
    <xf numFmtId="164" fontId="2" fillId="0" borderId="0" xfId="1" quotePrefix="1" applyNumberFormat="1" applyFont="1" applyAlignment="1">
      <alignment horizontal="right"/>
    </xf>
    <xf numFmtId="0" fontId="12" fillId="0" borderId="0" xfId="0" applyFont="1" applyAlignment="1">
      <alignment horizontal="center"/>
    </xf>
    <xf numFmtId="0" fontId="12" fillId="0" borderId="0" xfId="0" applyFont="1" applyAlignment="1">
      <alignment horizontal="right" vertical="center" wrapText="1"/>
    </xf>
    <xf numFmtId="3" fontId="7" fillId="0" borderId="0" xfId="0" applyNumberFormat="1" applyFont="1" applyAlignment="1">
      <alignment horizontal="right" vertical="center" wrapText="1"/>
    </xf>
    <xf numFmtId="164" fontId="7" fillId="0" borderId="0" xfId="0" applyNumberFormat="1" applyFont="1" applyAlignment="1">
      <alignment horizontal="right" vertical="center" wrapText="1"/>
    </xf>
    <xf numFmtId="3" fontId="12" fillId="0" borderId="0" xfId="1" applyNumberFormat="1" applyFont="1"/>
    <xf numFmtId="164" fontId="19" fillId="0" borderId="0" xfId="1" applyNumberFormat="1" applyFont="1"/>
    <xf numFmtId="3" fontId="2" fillId="0" borderId="0" xfId="0" applyNumberFormat="1" applyFont="1"/>
    <xf numFmtId="3" fontId="14" fillId="0" borderId="0" xfId="0" applyNumberFormat="1" applyFont="1"/>
    <xf numFmtId="166" fontId="0" fillId="0" borderId="0" xfId="1" applyNumberFormat="1" applyFont="1" applyFill="1" applyAlignment="1">
      <alignment horizontal="center"/>
    </xf>
    <xf numFmtId="166" fontId="0" fillId="0" borderId="0" xfId="1" applyNumberFormat="1" applyFont="1" applyFill="1" applyAlignment="1">
      <alignment horizontal="center" vertical="center" wrapText="1"/>
    </xf>
    <xf numFmtId="166" fontId="0" fillId="5" borderId="0" xfId="1" applyNumberFormat="1" applyFont="1" applyFill="1" applyAlignment="1">
      <alignment horizontal="center"/>
    </xf>
    <xf numFmtId="166" fontId="0" fillId="5" borderId="0" xfId="1" applyNumberFormat="1" applyFont="1" applyFill="1" applyAlignment="1">
      <alignment horizontal="center" vertical="center" wrapText="1"/>
    </xf>
    <xf numFmtId="0" fontId="0" fillId="3" borderId="0" xfId="0" applyFill="1" applyAlignment="1">
      <alignment horizontal="right"/>
    </xf>
    <xf numFmtId="0" fontId="0" fillId="3" borderId="0" xfId="0" applyFill="1" applyAlignment="1">
      <alignment horizontal="right" vertical="center" wrapText="1"/>
    </xf>
    <xf numFmtId="0" fontId="0" fillId="0" borderId="0" xfId="0" applyFill="1" applyAlignment="1">
      <alignment horizontal="center" vertical="center" wrapText="1"/>
    </xf>
    <xf numFmtId="164" fontId="0" fillId="3" borderId="0" xfId="0" applyNumberFormat="1" applyFill="1" applyAlignment="1">
      <alignment horizontal="right" vertical="center" wrapText="1"/>
    </xf>
    <xf numFmtId="0" fontId="0" fillId="5" borderId="0" xfId="0" applyFill="1" applyAlignment="1">
      <alignment horizontal="center"/>
    </xf>
    <xf numFmtId="0" fontId="0" fillId="5" borderId="0" xfId="0" applyFill="1" applyAlignment="1">
      <alignment horizontal="center" vertical="center" wrapText="1"/>
    </xf>
    <xf numFmtId="164" fontId="7" fillId="0" borderId="0" xfId="0" applyNumberFormat="1" applyFont="1" applyFill="1" applyBorder="1"/>
    <xf numFmtId="3" fontId="0" fillId="0" borderId="0" xfId="1" applyNumberFormat="1" applyFont="1" applyAlignment="1">
      <alignment horizontal="right"/>
    </xf>
    <xf numFmtId="3" fontId="0" fillId="0" borderId="0" xfId="0" applyNumberFormat="1" applyFill="1" applyAlignment="1">
      <alignment horizontal="right"/>
    </xf>
    <xf numFmtId="164" fontId="7" fillId="0" borderId="0" xfId="0" applyNumberFormat="1" applyFont="1" applyFill="1" applyBorder="1" applyAlignment="1">
      <alignment horizontal="right"/>
    </xf>
    <xf numFmtId="166" fontId="0" fillId="0" borderId="0" xfId="1" applyNumberFormat="1" applyFont="1" applyFill="1" applyAlignment="1">
      <alignment horizontal="right"/>
    </xf>
    <xf numFmtId="164" fontId="7" fillId="5" borderId="0" xfId="0" applyNumberFormat="1" applyFont="1" applyFill="1" applyBorder="1" applyAlignment="1">
      <alignment horizontal="right"/>
    </xf>
    <xf numFmtId="166" fontId="0" fillId="5" borderId="0" xfId="1" applyNumberFormat="1" applyFont="1" applyFill="1" applyAlignment="1">
      <alignment horizontal="right"/>
    </xf>
    <xf numFmtId="0" fontId="0" fillId="5" borderId="0" xfId="0" applyFill="1" applyAlignment="1">
      <alignment horizontal="right"/>
    </xf>
    <xf numFmtId="3" fontId="7" fillId="0" borderId="0" xfId="0" applyNumberFormat="1" applyFont="1"/>
    <xf numFmtId="3" fontId="12" fillId="0" borderId="0" xfId="0" applyNumberFormat="1" applyFont="1"/>
    <xf numFmtId="164" fontId="19" fillId="0" borderId="0" xfId="0" applyNumberFormat="1" applyFont="1"/>
    <xf numFmtId="164" fontId="7" fillId="0" borderId="0" xfId="1" applyNumberFormat="1" applyFont="1" applyAlignment="1">
      <alignment wrapText="1"/>
    </xf>
    <xf numFmtId="0" fontId="7" fillId="0" borderId="0" xfId="0" applyFont="1" applyAlignment="1">
      <alignment horizontal="left"/>
    </xf>
    <xf numFmtId="0" fontId="28" fillId="0" borderId="0" xfId="0" applyFont="1"/>
    <xf numFmtId="4" fontId="12" fillId="0" borderId="0" xfId="3" applyNumberFormat="1" applyFont="1"/>
    <xf numFmtId="167" fontId="15" fillId="0" borderId="0" xfId="3" applyNumberFormat="1" applyFont="1" applyBorder="1"/>
    <xf numFmtId="2" fontId="0" fillId="0" borderId="0" xfId="0" applyNumberFormat="1" applyFont="1"/>
    <xf numFmtId="2" fontId="0" fillId="5" borderId="0" xfId="0" applyNumberFormat="1" applyFont="1" applyFill="1"/>
    <xf numFmtId="169" fontId="0" fillId="3" borderId="0" xfId="0" applyNumberFormat="1" applyFill="1" applyAlignment="1">
      <alignment horizontal="right"/>
    </xf>
    <xf numFmtId="3" fontId="0" fillId="3" borderId="0" xfId="0" applyNumberFormat="1" applyFont="1" applyFill="1"/>
    <xf numFmtId="169" fontId="0" fillId="3" borderId="0" xfId="0" applyNumberFormat="1" applyFont="1" applyFill="1"/>
    <xf numFmtId="171" fontId="0" fillId="3" borderId="0" xfId="0" applyNumberFormat="1" applyFont="1" applyFill="1"/>
    <xf numFmtId="0" fontId="0" fillId="0" borderId="0" xfId="0" applyFont="1" applyFill="1"/>
    <xf numFmtId="0" fontId="0" fillId="0" borderId="0" xfId="0" applyAlignment="1">
      <alignment wrapText="1"/>
    </xf>
    <xf numFmtId="0" fontId="0" fillId="0" borderId="0" xfId="0"/>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wrapText="1"/>
    </xf>
    <xf numFmtId="0" fontId="0" fillId="0" borderId="0" xfId="0"/>
    <xf numFmtId="3" fontId="0" fillId="0" borderId="0" xfId="1" applyNumberFormat="1" applyFont="1"/>
    <xf numFmtId="3" fontId="1" fillId="0" borderId="0" xfId="1" applyNumberFormat="1" applyFont="1"/>
    <xf numFmtId="0" fontId="0" fillId="0" borderId="0" xfId="0" applyAlignment="1">
      <alignment horizontal="center"/>
    </xf>
    <xf numFmtId="0" fontId="0" fillId="0" borderId="0" xfId="0" applyAlignment="1">
      <alignment horizontal="left" vertical="center" wrapText="1"/>
    </xf>
    <xf numFmtId="0" fontId="0"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xf>
    <xf numFmtId="0" fontId="4" fillId="0" borderId="0" xfId="0" applyFont="1" applyAlignment="1">
      <alignment horizontal="center"/>
    </xf>
    <xf numFmtId="0" fontId="8" fillId="0" borderId="0" xfId="0" applyFont="1" applyAlignment="1">
      <alignment horizontal="left" wrapText="1"/>
    </xf>
    <xf numFmtId="0" fontId="0" fillId="0" borderId="0" xfId="0" applyAlignment="1">
      <alignment horizontal="center" vertical="center" wrapText="1"/>
    </xf>
    <xf numFmtId="0" fontId="0" fillId="0" borderId="1" xfId="0" applyBorder="1" applyAlignment="1">
      <alignment horizontal="center"/>
    </xf>
    <xf numFmtId="0" fontId="0" fillId="0" borderId="1" xfId="0" applyFont="1" applyBorder="1" applyAlignment="1">
      <alignment horizontal="center"/>
    </xf>
    <xf numFmtId="0" fontId="0" fillId="0" borderId="0" xfId="0" applyAlignment="1">
      <alignment horizontal="left" vertical="center"/>
    </xf>
    <xf numFmtId="0" fontId="28" fillId="0" borderId="0" xfId="0" applyFont="1" applyAlignment="1">
      <alignment horizontal="left" vertical="top" wrapText="1"/>
    </xf>
    <xf numFmtId="0" fontId="7" fillId="0" borderId="0" xfId="0" applyFont="1" applyAlignment="1">
      <alignment horizontal="center"/>
    </xf>
    <xf numFmtId="0" fontId="2" fillId="0" borderId="0" xfId="0" applyFont="1" applyAlignment="1">
      <alignment horizontal="center"/>
    </xf>
    <xf numFmtId="0" fontId="0" fillId="0" borderId="0" xfId="0" applyAlignment="1">
      <alignment horizontal="left" wrapText="1"/>
    </xf>
    <xf numFmtId="0" fontId="7" fillId="0" borderId="0" xfId="0" applyFont="1" applyAlignment="1">
      <alignment horizontal="left" wrapText="1"/>
    </xf>
    <xf numFmtId="0" fontId="4" fillId="0" borderId="0" xfId="0" applyFont="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workbookViewId="0">
      <selection activeCell="E37" sqref="E37:F37"/>
    </sheetView>
  </sheetViews>
  <sheetFormatPr defaultRowHeight="15" x14ac:dyDescent="0.25"/>
  <cols>
    <col min="1" max="1" width="16.5703125" customWidth="1"/>
    <col min="2" max="2" width="24.28515625" customWidth="1"/>
    <col min="3" max="3" width="12.5703125" bestFit="1" customWidth="1"/>
    <col min="6" max="6" width="12.140625" customWidth="1"/>
    <col min="7" max="7" width="12.5703125" bestFit="1" customWidth="1"/>
  </cols>
  <sheetData>
    <row r="1" spans="1:10" x14ac:dyDescent="0.25">
      <c r="A1" s="2" t="s">
        <v>388</v>
      </c>
      <c r="B1" s="2"/>
    </row>
    <row r="2" spans="1:10" s="149" customFormat="1" x14ac:dyDescent="0.25">
      <c r="A2" s="148"/>
      <c r="B2" s="148"/>
    </row>
    <row r="3" spans="1:10" x14ac:dyDescent="0.25">
      <c r="A3" s="2" t="s">
        <v>0</v>
      </c>
      <c r="B3" s="2" t="s">
        <v>127</v>
      </c>
    </row>
    <row r="4" spans="1:10" ht="15" customHeight="1" x14ac:dyDescent="0.25">
      <c r="A4" s="1"/>
      <c r="B4" s="395" t="s">
        <v>128</v>
      </c>
      <c r="C4" s="395"/>
      <c r="D4" s="395"/>
      <c r="E4" s="395"/>
      <c r="F4" s="395"/>
      <c r="G4" s="395"/>
      <c r="H4" s="395"/>
      <c r="I4" s="395"/>
      <c r="J4" s="395"/>
    </row>
    <row r="5" spans="1:10" s="130" customFormat="1" ht="15" customHeight="1" x14ac:dyDescent="0.25">
      <c r="A5" s="1"/>
      <c r="B5" s="129"/>
      <c r="C5" s="129"/>
      <c r="D5" s="129"/>
      <c r="E5" s="129"/>
      <c r="F5" s="129"/>
      <c r="G5" s="129"/>
      <c r="H5" s="129"/>
      <c r="I5" s="129"/>
      <c r="J5" s="129"/>
    </row>
    <row r="6" spans="1:10" s="130" customFormat="1" ht="15" customHeight="1" x14ac:dyDescent="0.25">
      <c r="A6" s="1"/>
      <c r="B6" s="129" t="s">
        <v>129</v>
      </c>
      <c r="C6" s="150">
        <v>10000</v>
      </c>
      <c r="D6" s="129"/>
      <c r="E6" s="129"/>
      <c r="F6" s="129"/>
      <c r="G6" s="129"/>
      <c r="H6" s="129"/>
      <c r="I6" s="129"/>
      <c r="J6" s="129"/>
    </row>
    <row r="7" spans="1:10" s="130" customFormat="1" ht="15" customHeight="1" x14ac:dyDescent="0.25">
      <c r="A7" s="1"/>
      <c r="B7" s="129" t="s">
        <v>130</v>
      </c>
      <c r="C7" s="150">
        <v>200000</v>
      </c>
      <c r="D7" s="129"/>
      <c r="E7" s="129"/>
      <c r="F7" s="129"/>
      <c r="G7" s="129"/>
      <c r="H7" s="129"/>
      <c r="I7" s="129"/>
      <c r="J7" s="129"/>
    </row>
    <row r="8" spans="1:10" s="130" customFormat="1" ht="15" customHeight="1" x14ac:dyDescent="0.25">
      <c r="A8" s="1"/>
      <c r="B8" s="129" t="s">
        <v>131</v>
      </c>
      <c r="C8" s="150">
        <v>100000</v>
      </c>
      <c r="D8" s="129"/>
      <c r="E8" s="129"/>
      <c r="F8" s="129"/>
      <c r="G8" s="129"/>
      <c r="H8" s="129"/>
      <c r="I8" s="129"/>
      <c r="J8" s="129"/>
    </row>
    <row r="9" spans="1:10" s="130" customFormat="1" ht="15" customHeight="1" x14ac:dyDescent="0.25">
      <c r="A9" s="1"/>
      <c r="B9" s="129" t="s">
        <v>94</v>
      </c>
      <c r="C9" s="150">
        <v>22000</v>
      </c>
      <c r="D9" s="129"/>
      <c r="E9" s="129"/>
      <c r="F9" s="129"/>
      <c r="G9" s="129"/>
      <c r="H9" s="129"/>
      <c r="I9" s="129"/>
      <c r="J9" s="129"/>
    </row>
    <row r="10" spans="1:10" s="130" customFormat="1" ht="15" customHeight="1" x14ac:dyDescent="0.25">
      <c r="A10" s="1"/>
      <c r="B10" s="129" t="s">
        <v>93</v>
      </c>
      <c r="C10" s="150">
        <v>17000</v>
      </c>
      <c r="D10" s="129"/>
      <c r="E10" s="129"/>
      <c r="F10" s="129"/>
      <c r="G10" s="129"/>
      <c r="H10" s="129"/>
      <c r="I10" s="129"/>
      <c r="J10" s="129"/>
    </row>
    <row r="11" spans="1:10" s="130" customFormat="1" ht="15" customHeight="1" x14ac:dyDescent="0.25">
      <c r="A11" s="1"/>
      <c r="B11" s="129" t="s">
        <v>95</v>
      </c>
      <c r="C11" s="150">
        <v>170000</v>
      </c>
      <c r="D11" s="129"/>
      <c r="E11" s="129"/>
      <c r="F11" s="129"/>
      <c r="G11" s="129"/>
      <c r="H11" s="129"/>
      <c r="I11" s="129"/>
      <c r="J11" s="129"/>
    </row>
    <row r="12" spans="1:10" s="130" customFormat="1" ht="15" customHeight="1" x14ac:dyDescent="0.25">
      <c r="A12" s="1"/>
      <c r="B12" s="129"/>
      <c r="C12" s="129"/>
      <c r="D12" s="129"/>
      <c r="E12" s="129"/>
      <c r="F12" s="129"/>
      <c r="G12" s="129"/>
      <c r="H12" s="129"/>
      <c r="I12" s="129"/>
      <c r="J12" s="129"/>
    </row>
    <row r="13" spans="1:10" s="149" customFormat="1" x14ac:dyDescent="0.25">
      <c r="A13" s="148"/>
      <c r="B13" s="151"/>
      <c r="C13" s="151"/>
      <c r="D13" s="151"/>
      <c r="E13" s="151"/>
      <c r="F13" s="151"/>
      <c r="G13" s="151"/>
      <c r="H13" s="151"/>
    </row>
    <row r="14" spans="1:10" x14ac:dyDescent="0.25">
      <c r="A14" s="2"/>
      <c r="B14" s="3"/>
      <c r="C14" s="3"/>
      <c r="D14" s="3"/>
      <c r="E14" s="3"/>
      <c r="F14" s="3"/>
      <c r="G14" s="3"/>
      <c r="H14" s="3"/>
    </row>
    <row r="15" spans="1:10" x14ac:dyDescent="0.25">
      <c r="A15" s="2"/>
      <c r="B15" s="6" t="s">
        <v>1</v>
      </c>
      <c r="C15" s="6"/>
      <c r="D15" s="6"/>
      <c r="E15" s="6"/>
      <c r="F15" s="6"/>
      <c r="G15" s="6"/>
      <c r="H15" s="6"/>
    </row>
    <row r="16" spans="1:10" x14ac:dyDescent="0.25">
      <c r="A16" s="2"/>
      <c r="B16" s="7" t="s">
        <v>2</v>
      </c>
      <c r="C16" s="3"/>
      <c r="D16" s="3"/>
      <c r="E16" s="3"/>
      <c r="F16" s="3"/>
      <c r="G16" s="3"/>
      <c r="H16" s="3"/>
    </row>
    <row r="17" spans="1:8" s="20" customFormat="1" x14ac:dyDescent="0.25">
      <c r="A17" s="139"/>
      <c r="B17" s="139" t="s">
        <v>3</v>
      </c>
      <c r="C17" s="139"/>
      <c r="D17" s="139"/>
      <c r="E17" s="139"/>
      <c r="F17" s="139"/>
      <c r="G17" s="139"/>
      <c r="H17" s="139"/>
    </row>
    <row r="19" spans="1:8" x14ac:dyDescent="0.25">
      <c r="B19" s="2" t="s">
        <v>4</v>
      </c>
      <c r="C19" t="s">
        <v>0</v>
      </c>
    </row>
    <row r="20" spans="1:8" x14ac:dyDescent="0.25">
      <c r="B20" s="26" t="s">
        <v>12</v>
      </c>
      <c r="C20" s="152">
        <v>10000</v>
      </c>
    </row>
    <row r="21" spans="1:8" x14ac:dyDescent="0.25">
      <c r="A21" s="9" t="s">
        <v>0</v>
      </c>
      <c r="B21" s="26" t="s">
        <v>13</v>
      </c>
      <c r="C21" s="153">
        <v>200000</v>
      </c>
      <c r="D21" s="34"/>
    </row>
    <row r="22" spans="1:8" x14ac:dyDescent="0.25">
      <c r="A22" s="10"/>
      <c r="B22" s="26" t="s">
        <v>14</v>
      </c>
      <c r="C22" s="153">
        <v>100000</v>
      </c>
      <c r="D22" s="34"/>
    </row>
    <row r="23" spans="1:8" x14ac:dyDescent="0.25">
      <c r="A23" s="10"/>
      <c r="B23" s="26" t="s">
        <v>15</v>
      </c>
      <c r="C23" s="32">
        <v>22000</v>
      </c>
      <c r="D23" s="26"/>
    </row>
    <row r="24" spans="1:8" x14ac:dyDescent="0.25">
      <c r="A24" s="10"/>
      <c r="B24" t="s">
        <v>16</v>
      </c>
      <c r="C24" s="32">
        <v>17000</v>
      </c>
    </row>
    <row r="25" spans="1:8" x14ac:dyDescent="0.25">
      <c r="A25" s="10"/>
      <c r="B25" t="s">
        <v>17</v>
      </c>
      <c r="C25" s="32">
        <v>170000</v>
      </c>
    </row>
    <row r="26" spans="1:8" s="130" customFormat="1" x14ac:dyDescent="0.25">
      <c r="A26" s="10"/>
      <c r="C26" s="127"/>
    </row>
    <row r="27" spans="1:8" s="149" customFormat="1" x14ac:dyDescent="0.25">
      <c r="A27" s="158"/>
      <c r="C27" s="159"/>
    </row>
    <row r="28" spans="1:8" x14ac:dyDescent="0.25">
      <c r="A28" s="10"/>
      <c r="E28" s="11"/>
      <c r="H28" s="12"/>
    </row>
    <row r="29" spans="1:8" x14ac:dyDescent="0.25">
      <c r="A29" s="10"/>
      <c r="B29" s="2" t="s">
        <v>5</v>
      </c>
    </row>
    <row r="30" spans="1:8" x14ac:dyDescent="0.25">
      <c r="A30" s="10"/>
      <c r="B30" s="2"/>
    </row>
    <row r="31" spans="1:8" s="26" customFormat="1" x14ac:dyDescent="0.25">
      <c r="A31" s="10"/>
      <c r="B31" s="400" t="s">
        <v>11</v>
      </c>
      <c r="C31" s="400"/>
      <c r="D31" s="36"/>
      <c r="E31" s="400" t="s">
        <v>132</v>
      </c>
      <c r="F31" s="400"/>
      <c r="G31" s="400"/>
    </row>
    <row r="32" spans="1:8" x14ac:dyDescent="0.25">
      <c r="A32" s="10" t="s">
        <v>0</v>
      </c>
      <c r="B32" s="26" t="s">
        <v>7</v>
      </c>
      <c r="C32" s="124">
        <f>C20</f>
        <v>10000</v>
      </c>
      <c r="D32" s="29"/>
      <c r="E32" s="397" t="s">
        <v>19</v>
      </c>
      <c r="F32" s="397"/>
      <c r="G32" s="124">
        <f>C24</f>
        <v>17000</v>
      </c>
    </row>
    <row r="33" spans="1:8" x14ac:dyDescent="0.25">
      <c r="A33" s="10"/>
      <c r="B33" t="s">
        <v>18</v>
      </c>
      <c r="C33" s="154">
        <f>C23</f>
        <v>22000</v>
      </c>
      <c r="D33" s="13"/>
      <c r="E33" s="397" t="s">
        <v>17</v>
      </c>
      <c r="F33" s="397"/>
      <c r="G33" s="154">
        <f>C25</f>
        <v>170000</v>
      </c>
    </row>
    <row r="34" spans="1:8" x14ac:dyDescent="0.25">
      <c r="A34" s="10"/>
      <c r="B34" t="s">
        <v>10</v>
      </c>
      <c r="C34" s="154">
        <f>C21</f>
        <v>200000</v>
      </c>
      <c r="D34" s="14"/>
      <c r="E34" s="398"/>
      <c r="F34" s="398"/>
      <c r="G34" s="155"/>
    </row>
    <row r="35" spans="1:8" x14ac:dyDescent="0.25">
      <c r="A35" s="10"/>
      <c r="B35" s="11" t="s">
        <v>14</v>
      </c>
      <c r="C35" s="156">
        <f>C22</f>
        <v>100000</v>
      </c>
      <c r="D35" s="15"/>
      <c r="E35" s="398" t="s">
        <v>72</v>
      </c>
      <c r="F35" s="399"/>
      <c r="G35" s="156">
        <f>C37-G32-G33</f>
        <v>145000</v>
      </c>
    </row>
    <row r="36" spans="1:8" x14ac:dyDescent="0.25">
      <c r="A36" s="10"/>
      <c r="B36" s="26"/>
      <c r="C36" s="123"/>
      <c r="G36" s="123"/>
    </row>
    <row r="37" spans="1:8" ht="35.25" customHeight="1" x14ac:dyDescent="0.25">
      <c r="A37" s="10"/>
      <c r="B37" s="26" t="s">
        <v>20</v>
      </c>
      <c r="C37" s="157">
        <f>SUM(C32:C36)</f>
        <v>332000</v>
      </c>
      <c r="E37" s="396" t="s">
        <v>133</v>
      </c>
      <c r="F37" s="396"/>
      <c r="G37" s="157">
        <f>SUM(G32:G36)</f>
        <v>332000</v>
      </c>
    </row>
    <row r="38" spans="1:8" ht="15" customHeight="1" x14ac:dyDescent="0.25">
      <c r="A38" s="10"/>
      <c r="B38" s="26"/>
      <c r="C38" s="28"/>
    </row>
    <row r="39" spans="1:8" hidden="1" x14ac:dyDescent="0.25">
      <c r="A39" s="10"/>
    </row>
    <row r="40" spans="1:8" s="26" customFormat="1" x14ac:dyDescent="0.25">
      <c r="A40" s="10"/>
      <c r="C40" s="30"/>
    </row>
    <row r="41" spans="1:8" s="26" customFormat="1" x14ac:dyDescent="0.25">
      <c r="A41" s="10"/>
    </row>
    <row r="42" spans="1:8" x14ac:dyDescent="0.25">
      <c r="A42" s="10"/>
      <c r="B42" s="16"/>
    </row>
    <row r="43" spans="1:8" x14ac:dyDescent="0.25">
      <c r="A43" s="17"/>
      <c r="B43" s="18" t="s">
        <v>0</v>
      </c>
      <c r="C43" s="19"/>
      <c r="D43" s="19"/>
      <c r="E43" s="19"/>
      <c r="F43" s="19"/>
      <c r="G43" s="17"/>
      <c r="H43" s="17"/>
    </row>
    <row r="44" spans="1:8" x14ac:dyDescent="0.25">
      <c r="A44" s="17"/>
      <c r="B44" s="20"/>
      <c r="C44" s="20"/>
      <c r="D44" s="20"/>
      <c r="E44" s="17"/>
      <c r="F44" s="19"/>
      <c r="G44" s="17"/>
      <c r="H44" s="17"/>
    </row>
    <row r="45" spans="1:8" ht="31.5" customHeight="1" x14ac:dyDescent="0.25">
      <c r="A45" s="17"/>
      <c r="B45" s="21"/>
      <c r="C45" s="22"/>
      <c r="D45" s="20"/>
      <c r="E45" s="17"/>
      <c r="F45" s="19"/>
      <c r="G45" s="17"/>
      <c r="H45" s="17"/>
    </row>
    <row r="46" spans="1:8" ht="31.5" customHeight="1" x14ac:dyDescent="0.25">
      <c r="A46" s="17"/>
      <c r="B46" s="21"/>
      <c r="C46" s="23"/>
      <c r="D46" s="20"/>
      <c r="E46" s="17"/>
      <c r="F46" s="19"/>
      <c r="G46" s="17"/>
      <c r="H46" s="17"/>
    </row>
    <row r="47" spans="1:8" x14ac:dyDescent="0.25">
      <c r="A47" s="17"/>
      <c r="B47" s="20"/>
      <c r="C47" s="22"/>
      <c r="D47" s="20"/>
      <c r="E47" s="17"/>
      <c r="F47" s="19"/>
      <c r="G47" s="17"/>
      <c r="H47" s="17"/>
    </row>
    <row r="48" spans="1:8" x14ac:dyDescent="0.25">
      <c r="A48" s="17"/>
      <c r="B48" s="20"/>
      <c r="C48" s="22"/>
      <c r="D48" s="20"/>
      <c r="E48" s="17"/>
      <c r="F48" s="19"/>
      <c r="G48" s="17"/>
      <c r="H48" s="17"/>
    </row>
    <row r="49" spans="1:8" x14ac:dyDescent="0.25">
      <c r="A49" s="17"/>
      <c r="B49" s="20"/>
      <c r="C49" s="22"/>
      <c r="D49" s="19"/>
      <c r="E49" s="17"/>
      <c r="F49" s="19"/>
      <c r="G49" s="17"/>
      <c r="H49" s="17"/>
    </row>
    <row r="50" spans="1:8" x14ac:dyDescent="0.25">
      <c r="C50" s="19"/>
      <c r="D50" s="19"/>
      <c r="E50" s="19"/>
      <c r="F50" s="19"/>
    </row>
    <row r="51" spans="1:8" x14ac:dyDescent="0.25">
      <c r="B51" s="3"/>
      <c r="C51" s="19"/>
      <c r="D51" s="19"/>
      <c r="E51" s="19"/>
      <c r="F51" s="19"/>
    </row>
    <row r="52" spans="1:8" x14ac:dyDescent="0.25">
      <c r="B52" s="19"/>
      <c r="C52" s="19"/>
      <c r="D52" s="19"/>
      <c r="E52" s="19"/>
      <c r="F52" s="19"/>
    </row>
    <row r="53" spans="1:8" x14ac:dyDescent="0.25">
      <c r="B53" s="19"/>
      <c r="C53" s="19"/>
      <c r="D53" s="19"/>
      <c r="E53" s="19"/>
      <c r="F53" s="19"/>
    </row>
  </sheetData>
  <mergeCells count="8">
    <mergeCell ref="B4:J4"/>
    <mergeCell ref="E37:F37"/>
    <mergeCell ref="E32:F32"/>
    <mergeCell ref="E33:F33"/>
    <mergeCell ref="E34:F34"/>
    <mergeCell ref="E35:F35"/>
    <mergeCell ref="B31:C31"/>
    <mergeCell ref="E31:G3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C8" sqref="C8"/>
    </sheetView>
  </sheetViews>
  <sheetFormatPr defaultRowHeight="15" x14ac:dyDescent="0.25"/>
  <cols>
    <col min="1" max="1" width="17.28515625" style="57" customWidth="1"/>
    <col min="2" max="2" width="50.5703125" style="57" customWidth="1"/>
    <col min="3" max="3" width="16" style="57" customWidth="1"/>
    <col min="4" max="4" width="11.7109375" style="57" customWidth="1"/>
    <col min="5" max="16384" width="9.140625" style="57"/>
  </cols>
  <sheetData>
    <row r="1" spans="1:10" x14ac:dyDescent="0.25">
      <c r="A1" s="2" t="s">
        <v>397</v>
      </c>
      <c r="B1" s="2"/>
    </row>
    <row r="2" spans="1:10" s="149" customFormat="1" x14ac:dyDescent="0.25">
      <c r="A2" s="148"/>
      <c r="B2" s="148"/>
    </row>
    <row r="3" spans="1:10" x14ac:dyDescent="0.25">
      <c r="A3" s="2" t="s">
        <v>0</v>
      </c>
      <c r="B3" s="2" t="s">
        <v>127</v>
      </c>
    </row>
    <row r="4" spans="1:10" ht="48.75" customHeight="1" x14ac:dyDescent="0.25">
      <c r="A4" s="1"/>
      <c r="B4" s="401" t="s">
        <v>38</v>
      </c>
      <c r="C4" s="401"/>
      <c r="D4" s="401"/>
      <c r="E4" s="401"/>
      <c r="F4" s="401"/>
      <c r="G4" s="401"/>
      <c r="H4" s="237"/>
      <c r="I4" s="237"/>
      <c r="J4" s="237"/>
    </row>
    <row r="5" spans="1:10" ht="15" customHeight="1" x14ac:dyDescent="0.25">
      <c r="A5" s="1"/>
      <c r="B5" s="57" t="s">
        <v>6</v>
      </c>
      <c r="E5" s="58"/>
      <c r="F5" s="58"/>
      <c r="G5" s="58"/>
      <c r="H5" s="58"/>
    </row>
    <row r="6" spans="1:10" s="149" customFormat="1" x14ac:dyDescent="0.25">
      <c r="A6" s="148"/>
      <c r="B6" s="151"/>
      <c r="C6" s="151"/>
      <c r="D6" s="151"/>
      <c r="E6" s="151"/>
      <c r="F6" s="151"/>
      <c r="G6" s="151"/>
      <c r="H6" s="151"/>
    </row>
    <row r="7" spans="1:10" x14ac:dyDescent="0.25">
      <c r="A7" s="2"/>
      <c r="B7" s="3"/>
      <c r="C7" s="3"/>
      <c r="D7" s="3"/>
      <c r="E7" s="3"/>
      <c r="F7" s="3"/>
      <c r="G7" s="3"/>
      <c r="H7" s="3"/>
    </row>
    <row r="8" spans="1:10" x14ac:dyDescent="0.25">
      <c r="A8" s="2"/>
      <c r="B8" s="6" t="s">
        <v>1</v>
      </c>
      <c r="C8" s="6"/>
      <c r="D8" s="6"/>
      <c r="E8" s="6"/>
      <c r="F8" s="174"/>
      <c r="G8" s="174"/>
      <c r="H8" s="174"/>
    </row>
    <row r="9" spans="1:10" x14ac:dyDescent="0.25">
      <c r="A9" s="2"/>
      <c r="B9" s="7" t="s">
        <v>2</v>
      </c>
      <c r="C9" s="3"/>
      <c r="D9" s="3"/>
      <c r="E9" s="3"/>
      <c r="F9" s="3"/>
      <c r="G9" s="3"/>
      <c r="H9" s="3"/>
    </row>
    <row r="10" spans="1:10" s="20" customFormat="1" x14ac:dyDescent="0.25">
      <c r="A10" s="139"/>
      <c r="B10" s="139" t="s">
        <v>3</v>
      </c>
      <c r="C10" s="139"/>
      <c r="D10" s="139"/>
      <c r="E10" s="139"/>
      <c r="F10" s="139"/>
      <c r="G10" s="139"/>
      <c r="H10" s="139"/>
    </row>
    <row r="12" spans="1:10" x14ac:dyDescent="0.25">
      <c r="B12" s="2" t="s">
        <v>4</v>
      </c>
      <c r="C12" s="57" t="s">
        <v>0</v>
      </c>
    </row>
    <row r="13" spans="1:10" x14ac:dyDescent="0.25">
      <c r="B13" s="239" t="s">
        <v>209</v>
      </c>
      <c r="C13" s="32">
        <v>10000</v>
      </c>
    </row>
    <row r="14" spans="1:10" x14ac:dyDescent="0.25">
      <c r="A14" s="9" t="s">
        <v>0</v>
      </c>
      <c r="B14" s="239" t="s">
        <v>210</v>
      </c>
      <c r="C14" s="35">
        <v>5000</v>
      </c>
    </row>
    <row r="15" spans="1:10" x14ac:dyDescent="0.25">
      <c r="A15" s="10"/>
      <c r="B15" s="239" t="s">
        <v>211</v>
      </c>
      <c r="C15" s="259">
        <v>-2000</v>
      </c>
      <c r="D15" s="239" t="s">
        <v>0</v>
      </c>
      <c r="E15" s="11"/>
      <c r="H15" s="12"/>
    </row>
    <row r="16" spans="1:10" s="239" customFormat="1" x14ac:dyDescent="0.25">
      <c r="A16" s="10"/>
      <c r="C16" s="194"/>
      <c r="E16" s="11"/>
      <c r="H16" s="12"/>
    </row>
    <row r="17" spans="1:8" s="149" customFormat="1" x14ac:dyDescent="0.25">
      <c r="A17" s="158"/>
      <c r="E17" s="257"/>
      <c r="H17" s="258"/>
    </row>
    <row r="18" spans="1:8" s="59" customFormat="1" x14ac:dyDescent="0.25">
      <c r="A18" s="10"/>
      <c r="E18" s="11"/>
      <c r="H18" s="12"/>
    </row>
    <row r="19" spans="1:8" x14ac:dyDescent="0.25">
      <c r="A19" s="10"/>
      <c r="B19" s="2" t="s">
        <v>5</v>
      </c>
    </row>
    <row r="20" spans="1:8" x14ac:dyDescent="0.25">
      <c r="A20" s="10"/>
      <c r="B20" s="19" t="s">
        <v>212</v>
      </c>
      <c r="C20" s="260">
        <v>0</v>
      </c>
    </row>
    <row r="21" spans="1:8" s="239" customFormat="1" x14ac:dyDescent="0.25">
      <c r="A21" s="10"/>
      <c r="B21" s="19"/>
      <c r="C21" s="95"/>
    </row>
    <row r="22" spans="1:8" s="239" customFormat="1" x14ac:dyDescent="0.25">
      <c r="A22" s="10"/>
      <c r="B22" s="19" t="s">
        <v>213</v>
      </c>
      <c r="C22" s="95"/>
    </row>
    <row r="23" spans="1:8" x14ac:dyDescent="0.25">
      <c r="A23" s="10"/>
      <c r="B23" s="239" t="s">
        <v>209</v>
      </c>
      <c r="C23" s="99">
        <f>-C13</f>
        <v>-10000</v>
      </c>
    </row>
    <row r="24" spans="1:8" x14ac:dyDescent="0.25">
      <c r="A24" s="10"/>
      <c r="B24" s="239" t="s">
        <v>210</v>
      </c>
      <c r="C24" s="91">
        <f>C14</f>
        <v>5000</v>
      </c>
      <c r="D24" s="31"/>
    </row>
    <row r="25" spans="1:8" x14ac:dyDescent="0.25">
      <c r="A25" s="10"/>
      <c r="B25" s="239" t="s">
        <v>211</v>
      </c>
      <c r="C25" s="181">
        <f>-C15</f>
        <v>2000</v>
      </c>
      <c r="D25" s="31"/>
    </row>
    <row r="26" spans="1:8" x14ac:dyDescent="0.25">
      <c r="A26" s="10"/>
      <c r="B26" s="19" t="s">
        <v>214</v>
      </c>
      <c r="C26" s="261">
        <f>SUM(C23:C25)</f>
        <v>-3000</v>
      </c>
      <c r="D26" s="19" t="s">
        <v>0</v>
      </c>
    </row>
    <row r="27" spans="1:8" x14ac:dyDescent="0.25">
      <c r="A27" s="10"/>
      <c r="B27" s="31"/>
      <c r="C27" s="45"/>
      <c r="D27" s="31"/>
    </row>
    <row r="28" spans="1:8" x14ac:dyDescent="0.25">
      <c r="A28" s="10"/>
      <c r="B28" s="19" t="s">
        <v>215</v>
      </c>
      <c r="C28" s="43">
        <f>ABS(C20-C26)</f>
        <v>3000</v>
      </c>
      <c r="D28" s="19" t="s">
        <v>126</v>
      </c>
    </row>
    <row r="29" spans="1:8" x14ac:dyDescent="0.25">
      <c r="A29" s="10"/>
      <c r="B29" s="31"/>
      <c r="C29" s="43"/>
      <c r="D29" s="33"/>
    </row>
    <row r="30" spans="1:8" x14ac:dyDescent="0.25">
      <c r="A30" s="10" t="s">
        <v>0</v>
      </c>
      <c r="B30" s="31"/>
      <c r="C30" s="45"/>
      <c r="D30" s="56"/>
    </row>
    <row r="31" spans="1:8" x14ac:dyDescent="0.25">
      <c r="A31" s="10"/>
      <c r="B31" s="31"/>
      <c r="C31" s="46"/>
    </row>
    <row r="32" spans="1:8" x14ac:dyDescent="0.25">
      <c r="A32" s="10"/>
      <c r="B32" s="31"/>
      <c r="C32" s="43"/>
    </row>
    <row r="33" spans="1:8" x14ac:dyDescent="0.25">
      <c r="A33" s="10"/>
      <c r="B33" s="31"/>
      <c r="C33" s="45"/>
    </row>
    <row r="34" spans="1:8" x14ac:dyDescent="0.25">
      <c r="A34" s="10"/>
      <c r="B34" s="31"/>
      <c r="C34" s="46"/>
    </row>
    <row r="35" spans="1:8" x14ac:dyDescent="0.25">
      <c r="A35" s="10"/>
      <c r="B35" s="31"/>
      <c r="C35" s="43"/>
    </row>
    <row r="36" spans="1:8" x14ac:dyDescent="0.25">
      <c r="A36" s="10"/>
      <c r="B36" s="31"/>
      <c r="C36" s="45"/>
    </row>
    <row r="37" spans="1:8" x14ac:dyDescent="0.25">
      <c r="A37" s="10"/>
      <c r="B37" s="11"/>
      <c r="C37" s="46"/>
    </row>
    <row r="38" spans="1:8" x14ac:dyDescent="0.25">
      <c r="A38" s="10" t="s">
        <v>0</v>
      </c>
      <c r="B38" s="11"/>
      <c r="C38" s="43"/>
    </row>
    <row r="39" spans="1:8" x14ac:dyDescent="0.25">
      <c r="A39" s="10"/>
      <c r="B39" s="11"/>
      <c r="C39" s="43"/>
    </row>
    <row r="40" spans="1:8" x14ac:dyDescent="0.25">
      <c r="A40" s="10"/>
      <c r="B40" s="11"/>
      <c r="C40" s="43"/>
    </row>
    <row r="41" spans="1:8" x14ac:dyDescent="0.25">
      <c r="A41" s="10"/>
      <c r="B41" s="11"/>
      <c r="C41" s="47"/>
    </row>
    <row r="42" spans="1:8" x14ac:dyDescent="0.25">
      <c r="A42" s="10"/>
      <c r="B42" s="11"/>
      <c r="C42" s="44"/>
    </row>
    <row r="43" spans="1:8" x14ac:dyDescent="0.25">
      <c r="A43" s="10"/>
    </row>
    <row r="44" spans="1:8" x14ac:dyDescent="0.25">
      <c r="A44" s="10"/>
      <c r="B44" s="57" t="s">
        <v>0</v>
      </c>
      <c r="C44" s="57" t="s">
        <v>0</v>
      </c>
    </row>
    <row r="45" spans="1:8" x14ac:dyDescent="0.25">
      <c r="A45" s="10"/>
    </row>
    <row r="46" spans="1:8" x14ac:dyDescent="0.25">
      <c r="A46" s="17"/>
      <c r="B46" s="20"/>
      <c r="C46" s="20"/>
      <c r="D46" s="20"/>
      <c r="E46" s="17"/>
      <c r="F46" s="19"/>
      <c r="G46" s="17"/>
      <c r="H46" s="17"/>
    </row>
    <row r="47" spans="1:8" x14ac:dyDescent="0.25">
      <c r="A47" s="17"/>
      <c r="B47" s="21"/>
      <c r="C47" s="22"/>
      <c r="D47" s="20"/>
      <c r="E47" s="17"/>
      <c r="F47" s="19"/>
      <c r="G47" s="17"/>
      <c r="H47" s="17"/>
    </row>
    <row r="48" spans="1:8" x14ac:dyDescent="0.25">
      <c r="A48" s="17"/>
      <c r="B48" s="21"/>
      <c r="C48" s="23"/>
      <c r="D48" s="20"/>
      <c r="E48" s="17"/>
      <c r="F48" s="19"/>
      <c r="G48" s="17"/>
      <c r="H48" s="17"/>
    </row>
    <row r="49" spans="1:8" x14ac:dyDescent="0.25">
      <c r="A49" s="17"/>
      <c r="B49" s="20"/>
      <c r="C49" s="22"/>
      <c r="D49" s="20"/>
      <c r="E49" s="17"/>
      <c r="F49" s="19"/>
      <c r="G49" s="17"/>
      <c r="H49" s="17"/>
    </row>
    <row r="50" spans="1:8" x14ac:dyDescent="0.25">
      <c r="A50" s="17"/>
      <c r="B50" s="20"/>
      <c r="C50" s="22"/>
      <c r="D50" s="20"/>
      <c r="E50" s="17"/>
      <c r="F50" s="19"/>
      <c r="G50" s="17"/>
      <c r="H50" s="17"/>
    </row>
    <row r="51" spans="1:8" x14ac:dyDescent="0.25">
      <c r="A51" s="17"/>
      <c r="B51" s="20"/>
      <c r="C51" s="22"/>
      <c r="D51" s="19"/>
      <c r="E51" s="17"/>
      <c r="F51" s="19"/>
      <c r="G51" s="17"/>
      <c r="H51" s="17"/>
    </row>
    <row r="52" spans="1:8" x14ac:dyDescent="0.25">
      <c r="C52" s="19"/>
      <c r="D52" s="19"/>
      <c r="E52" s="19"/>
      <c r="F52" s="19"/>
    </row>
    <row r="53" spans="1:8" x14ac:dyDescent="0.25">
      <c r="B53" s="3"/>
      <c r="C53" s="19"/>
      <c r="D53" s="19"/>
      <c r="E53" s="19"/>
      <c r="F53" s="19"/>
    </row>
    <row r="54" spans="1:8" x14ac:dyDescent="0.25">
      <c r="B54" s="19"/>
      <c r="C54" s="19"/>
      <c r="D54" s="19"/>
      <c r="E54" s="19"/>
      <c r="F54" s="19"/>
    </row>
  </sheetData>
  <mergeCells count="1">
    <mergeCell ref="B4:G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workbookViewId="0"/>
  </sheetViews>
  <sheetFormatPr defaultRowHeight="15" x14ac:dyDescent="0.25"/>
  <cols>
    <col min="1" max="1" width="17.28515625" style="38" customWidth="1"/>
    <col min="2" max="2" width="33.5703125" style="38" customWidth="1"/>
    <col min="3" max="3" width="16" style="38" customWidth="1"/>
    <col min="4" max="4" width="11.7109375" style="38" customWidth="1"/>
    <col min="5" max="5" width="9.5703125" style="38" bestFit="1" customWidth="1"/>
    <col min="6" max="16384" width="9.140625" style="38"/>
  </cols>
  <sheetData>
    <row r="1" spans="1:10" x14ac:dyDescent="0.25">
      <c r="A1" s="2" t="s">
        <v>398</v>
      </c>
      <c r="B1" s="2"/>
    </row>
    <row r="2" spans="1:10" s="149" customFormat="1" x14ac:dyDescent="0.25">
      <c r="A2" s="148"/>
      <c r="B2" s="148"/>
    </row>
    <row r="3" spans="1:10" x14ac:dyDescent="0.25">
      <c r="A3" s="2" t="s">
        <v>0</v>
      </c>
      <c r="B3" s="2" t="s">
        <v>127</v>
      </c>
    </row>
    <row r="4" spans="1:10" ht="47.25" customHeight="1" x14ac:dyDescent="0.25">
      <c r="A4" s="1"/>
      <c r="B4" s="401" t="s">
        <v>216</v>
      </c>
      <c r="C4" s="401"/>
      <c r="D4" s="401"/>
      <c r="E4" s="401"/>
      <c r="F4" s="401"/>
      <c r="G4" s="401"/>
      <c r="H4" s="401"/>
      <c r="I4" s="401"/>
      <c r="J4" s="401"/>
    </row>
    <row r="5" spans="1:10" ht="15" customHeight="1" x14ac:dyDescent="0.25">
      <c r="A5" s="1"/>
      <c r="B5" s="401"/>
      <c r="C5" s="401"/>
      <c r="D5" s="401"/>
      <c r="E5" s="401"/>
      <c r="F5" s="401"/>
      <c r="G5" s="401"/>
      <c r="H5" s="401"/>
      <c r="I5" s="401"/>
      <c r="J5" s="401"/>
    </row>
    <row r="6" spans="1:10" s="24" customFormat="1" x14ac:dyDescent="0.25">
      <c r="A6" s="4"/>
      <c r="B6" s="5"/>
      <c r="C6" s="5"/>
      <c r="D6" s="5"/>
      <c r="E6" s="5"/>
      <c r="F6" s="5"/>
      <c r="G6" s="5"/>
      <c r="H6" s="5"/>
    </row>
    <row r="7" spans="1:10" x14ac:dyDescent="0.25">
      <c r="A7" s="2"/>
      <c r="B7" s="3"/>
      <c r="C7" s="3"/>
      <c r="D7" s="3"/>
      <c r="E7" s="3"/>
      <c r="F7" s="3"/>
      <c r="G7" s="3"/>
      <c r="H7" s="3"/>
    </row>
    <row r="8" spans="1:10" x14ac:dyDescent="0.25">
      <c r="A8" s="2"/>
      <c r="B8" s="6" t="s">
        <v>1</v>
      </c>
      <c r="C8" s="6"/>
      <c r="D8" s="6"/>
      <c r="E8" s="6"/>
      <c r="F8" s="6"/>
      <c r="G8" s="6"/>
      <c r="H8" s="174"/>
    </row>
    <row r="9" spans="1:10" x14ac:dyDescent="0.25">
      <c r="A9" s="2"/>
      <c r="B9" s="7" t="s">
        <v>2</v>
      </c>
      <c r="C9" s="3"/>
      <c r="D9" s="3"/>
      <c r="E9" s="3"/>
      <c r="F9" s="3"/>
      <c r="G9" s="3"/>
      <c r="H9" s="3"/>
    </row>
    <row r="10" spans="1:10" s="20" customFormat="1" x14ac:dyDescent="0.25">
      <c r="A10" s="139"/>
      <c r="B10" s="139" t="s">
        <v>3</v>
      </c>
      <c r="C10" s="139"/>
      <c r="D10" s="139"/>
      <c r="E10" s="139"/>
      <c r="F10" s="139"/>
      <c r="G10" s="139"/>
      <c r="H10" s="139"/>
    </row>
    <row r="12" spans="1:10" x14ac:dyDescent="0.25">
      <c r="B12" s="2" t="s">
        <v>4</v>
      </c>
      <c r="C12" s="38" t="s">
        <v>0</v>
      </c>
    </row>
    <row r="13" spans="1:10" x14ac:dyDescent="0.25">
      <c r="B13" s="38" t="s">
        <v>28</v>
      </c>
      <c r="C13" s="32">
        <v>100000</v>
      </c>
    </row>
    <row r="14" spans="1:10" x14ac:dyDescent="0.25">
      <c r="A14" s="9" t="s">
        <v>0</v>
      </c>
      <c r="B14" s="38" t="s">
        <v>29</v>
      </c>
      <c r="C14" s="32">
        <v>150000</v>
      </c>
    </row>
    <row r="15" spans="1:10" x14ac:dyDescent="0.25">
      <c r="A15" s="10"/>
      <c r="B15" s="88" t="s">
        <v>73</v>
      </c>
      <c r="C15" s="127">
        <f>C14</f>
        <v>150000</v>
      </c>
      <c r="D15" s="38" t="s">
        <v>0</v>
      </c>
    </row>
    <row r="16" spans="1:10" s="239" customFormat="1" x14ac:dyDescent="0.25">
      <c r="A16" s="10"/>
      <c r="C16" s="127"/>
    </row>
    <row r="17" spans="1:8" s="149" customFormat="1" x14ac:dyDescent="0.25">
      <c r="A17" s="158"/>
      <c r="C17" s="159"/>
    </row>
    <row r="18" spans="1:8" x14ac:dyDescent="0.25">
      <c r="A18" s="10"/>
      <c r="E18" s="11"/>
      <c r="H18" s="12"/>
    </row>
    <row r="19" spans="1:8" x14ac:dyDescent="0.25">
      <c r="A19" s="10"/>
      <c r="B19" s="2" t="s">
        <v>5</v>
      </c>
    </row>
    <row r="20" spans="1:8" x14ac:dyDescent="0.25">
      <c r="A20" s="10"/>
      <c r="B20" s="2"/>
      <c r="C20" s="106" t="s">
        <v>30</v>
      </c>
      <c r="D20" s="106" t="s">
        <v>31</v>
      </c>
      <c r="E20" s="106" t="s">
        <v>356</v>
      </c>
    </row>
    <row r="21" spans="1:8" x14ac:dyDescent="0.25">
      <c r="A21" s="10"/>
      <c r="B21" s="19" t="s">
        <v>32</v>
      </c>
      <c r="C21" s="53">
        <v>0</v>
      </c>
      <c r="D21" s="53">
        <v>0</v>
      </c>
      <c r="E21" s="53">
        <f>-C13</f>
        <v>-100000</v>
      </c>
    </row>
    <row r="22" spans="1:8" x14ac:dyDescent="0.25">
      <c r="A22" s="10"/>
      <c r="B22" s="19" t="s">
        <v>33</v>
      </c>
      <c r="C22" s="55">
        <f>C14</f>
        <v>150000</v>
      </c>
      <c r="D22" s="262">
        <f>C14-C13</f>
        <v>50000</v>
      </c>
      <c r="E22" s="262">
        <v>0</v>
      </c>
    </row>
    <row r="23" spans="1:8" x14ac:dyDescent="0.25">
      <c r="A23" s="10"/>
      <c r="B23" s="19" t="s">
        <v>34</v>
      </c>
      <c r="C23" s="55">
        <v>0</v>
      </c>
      <c r="D23" s="262">
        <v>0</v>
      </c>
      <c r="E23" s="262">
        <f>C15</f>
        <v>150000</v>
      </c>
    </row>
    <row r="24" spans="1:8" x14ac:dyDescent="0.25">
      <c r="A24" s="10"/>
      <c r="B24" s="19"/>
      <c r="C24" s="43"/>
    </row>
    <row r="25" spans="1:8" s="149" customFormat="1" x14ac:dyDescent="0.25">
      <c r="A25" s="158"/>
      <c r="B25" s="249"/>
      <c r="C25" s="263"/>
    </row>
    <row r="26" spans="1:8" x14ac:dyDescent="0.25">
      <c r="A26" s="10"/>
      <c r="B26" s="19"/>
      <c r="C26" s="45"/>
    </row>
    <row r="27" spans="1:8" s="20" customFormat="1" x14ac:dyDescent="0.25">
      <c r="A27" s="133" t="s">
        <v>0</v>
      </c>
      <c r="B27" s="20" t="s">
        <v>125</v>
      </c>
      <c r="C27" s="140"/>
    </row>
    <row r="28" spans="1:8" s="20" customFormat="1" x14ac:dyDescent="0.25">
      <c r="A28" s="133"/>
      <c r="B28" s="20" t="s">
        <v>74</v>
      </c>
      <c r="C28" s="141"/>
    </row>
    <row r="29" spans="1:8" x14ac:dyDescent="0.25">
      <c r="A29" s="10"/>
      <c r="B29" s="31"/>
      <c r="C29" s="43"/>
    </row>
    <row r="30" spans="1:8" x14ac:dyDescent="0.25">
      <c r="A30" s="10"/>
      <c r="B30" s="31"/>
      <c r="C30" s="45"/>
    </row>
    <row r="31" spans="1:8" x14ac:dyDescent="0.25">
      <c r="A31" s="10"/>
      <c r="B31" s="31"/>
      <c r="C31" s="46"/>
    </row>
    <row r="32" spans="1:8" x14ac:dyDescent="0.25">
      <c r="A32" s="10"/>
      <c r="B32" s="31"/>
      <c r="C32" s="43"/>
    </row>
    <row r="33" spans="1:8" x14ac:dyDescent="0.25">
      <c r="A33" s="10"/>
      <c r="B33" s="31"/>
      <c r="C33" s="45"/>
    </row>
    <row r="34" spans="1:8" x14ac:dyDescent="0.25">
      <c r="A34" s="10"/>
      <c r="B34" s="11"/>
      <c r="C34" s="46"/>
    </row>
    <row r="35" spans="1:8" x14ac:dyDescent="0.25">
      <c r="A35" s="10" t="s">
        <v>0</v>
      </c>
      <c r="B35" s="11"/>
      <c r="C35" s="43"/>
    </row>
    <row r="36" spans="1:8" x14ac:dyDescent="0.25">
      <c r="A36" s="10"/>
      <c r="B36" s="11"/>
      <c r="C36" s="47"/>
    </row>
    <row r="37" spans="1:8" x14ac:dyDescent="0.25">
      <c r="A37" s="10"/>
      <c r="B37" s="11"/>
      <c r="C37" s="44"/>
    </row>
    <row r="38" spans="1:8" x14ac:dyDescent="0.25">
      <c r="A38" s="10"/>
    </row>
    <row r="39" spans="1:8" x14ac:dyDescent="0.25">
      <c r="A39" s="10"/>
      <c r="B39" s="38" t="s">
        <v>0</v>
      </c>
      <c r="C39" s="38" t="s">
        <v>0</v>
      </c>
    </row>
    <row r="40" spans="1:8" x14ac:dyDescent="0.25">
      <c r="A40" s="10"/>
    </row>
    <row r="41" spans="1:8" x14ac:dyDescent="0.25">
      <c r="A41" s="10"/>
      <c r="B41" s="16"/>
    </row>
    <row r="42" spans="1:8" x14ac:dyDescent="0.25">
      <c r="A42" s="17"/>
      <c r="B42" s="18"/>
      <c r="C42" s="19"/>
      <c r="D42" s="19"/>
      <c r="E42" s="19"/>
      <c r="F42" s="19"/>
      <c r="G42" s="17"/>
      <c r="H42" s="17"/>
    </row>
    <row r="43" spans="1:8" x14ac:dyDescent="0.25">
      <c r="A43" s="17"/>
      <c r="B43" s="20"/>
      <c r="C43" s="20"/>
      <c r="D43" s="20"/>
      <c r="E43" s="17"/>
      <c r="F43" s="19"/>
      <c r="G43" s="17"/>
      <c r="H43" s="17"/>
    </row>
    <row r="44" spans="1:8" x14ac:dyDescent="0.25">
      <c r="A44" s="17"/>
      <c r="B44" s="21"/>
      <c r="C44" s="22"/>
      <c r="D44" s="20"/>
      <c r="E44" s="17"/>
      <c r="F44" s="19"/>
      <c r="G44" s="17"/>
      <c r="H44" s="17"/>
    </row>
    <row r="45" spans="1:8" x14ac:dyDescent="0.25">
      <c r="A45" s="17"/>
      <c r="B45" s="21"/>
      <c r="C45" s="23"/>
      <c r="D45" s="20"/>
      <c r="E45" s="17"/>
      <c r="F45" s="19"/>
      <c r="G45" s="17"/>
      <c r="H45" s="17"/>
    </row>
    <row r="46" spans="1:8" x14ac:dyDescent="0.25">
      <c r="A46" s="17"/>
      <c r="B46" s="20"/>
      <c r="C46" s="22"/>
      <c r="D46" s="20"/>
      <c r="E46" s="17"/>
      <c r="F46" s="19"/>
      <c r="G46" s="17"/>
      <c r="H46" s="17"/>
    </row>
    <row r="47" spans="1:8" x14ac:dyDescent="0.25">
      <c r="A47" s="17"/>
      <c r="B47" s="20"/>
      <c r="C47" s="22"/>
      <c r="D47" s="20"/>
      <c r="E47" s="17"/>
      <c r="F47" s="19"/>
      <c r="G47" s="17"/>
      <c r="H47" s="17"/>
    </row>
    <row r="48" spans="1:8" x14ac:dyDescent="0.25">
      <c r="A48" s="17"/>
      <c r="B48" s="20"/>
      <c r="C48" s="22"/>
      <c r="D48" s="19"/>
      <c r="E48" s="17"/>
      <c r="F48" s="19"/>
      <c r="G48" s="17"/>
      <c r="H48" s="17"/>
    </row>
    <row r="49" spans="2:6" x14ac:dyDescent="0.25">
      <c r="C49" s="19"/>
      <c r="D49" s="19"/>
      <c r="E49" s="19"/>
      <c r="F49" s="19"/>
    </row>
    <row r="50" spans="2:6" x14ac:dyDescent="0.25">
      <c r="B50" s="3"/>
      <c r="C50" s="19"/>
      <c r="D50" s="19"/>
      <c r="E50" s="19"/>
      <c r="F50" s="19"/>
    </row>
    <row r="51" spans="2:6" x14ac:dyDescent="0.25">
      <c r="B51" s="19"/>
      <c r="C51" s="19"/>
      <c r="D51" s="19"/>
      <c r="E51" s="19"/>
      <c r="F51" s="19"/>
    </row>
  </sheetData>
  <mergeCells count="2">
    <mergeCell ref="B4:J4"/>
    <mergeCell ref="B5:J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B2" sqref="B2"/>
    </sheetView>
  </sheetViews>
  <sheetFormatPr defaultRowHeight="15" x14ac:dyDescent="0.25"/>
  <cols>
    <col min="1" max="1" width="17.28515625" style="57" customWidth="1"/>
    <col min="2" max="2" width="41.85546875" style="57" customWidth="1"/>
    <col min="3" max="3" width="16" style="57" customWidth="1"/>
    <col min="4" max="4" width="11.7109375" style="57" customWidth="1"/>
    <col min="5" max="16384" width="9.140625" style="57"/>
  </cols>
  <sheetData>
    <row r="1" spans="1:10" x14ac:dyDescent="0.25">
      <c r="A1" s="2" t="s">
        <v>399</v>
      </c>
      <c r="B1" s="2"/>
    </row>
    <row r="2" spans="1:10" s="149" customFormat="1" x14ac:dyDescent="0.25">
      <c r="A2" s="148"/>
      <c r="B2" s="148"/>
    </row>
    <row r="3" spans="1:10" x14ac:dyDescent="0.25">
      <c r="A3" s="2" t="s">
        <v>0</v>
      </c>
      <c r="B3" s="2" t="s">
        <v>127</v>
      </c>
    </row>
    <row r="4" spans="1:10" ht="50.25" customHeight="1" x14ac:dyDescent="0.25">
      <c r="A4" s="1"/>
      <c r="B4" s="401" t="s">
        <v>39</v>
      </c>
      <c r="C4" s="401"/>
      <c r="D4" s="401"/>
      <c r="E4" s="401"/>
      <c r="F4" s="401"/>
      <c r="G4" s="401"/>
      <c r="H4" s="401"/>
      <c r="I4" s="401"/>
      <c r="J4" s="401"/>
    </row>
    <row r="5" spans="1:10" ht="15" customHeight="1" x14ac:dyDescent="0.25">
      <c r="A5" s="1"/>
      <c r="B5" s="57" t="s">
        <v>6</v>
      </c>
      <c r="E5" s="58"/>
      <c r="F5" s="58"/>
      <c r="G5" s="58"/>
      <c r="H5" s="58"/>
    </row>
    <row r="6" spans="1:10" ht="15" customHeight="1" x14ac:dyDescent="0.25">
      <c r="A6" s="1"/>
      <c r="B6" s="239" t="s">
        <v>217</v>
      </c>
      <c r="E6" s="58"/>
      <c r="F6" s="58"/>
      <c r="G6" s="58"/>
      <c r="H6" s="58"/>
    </row>
    <row r="7" spans="1:10" ht="15" customHeight="1" x14ac:dyDescent="0.25">
      <c r="A7" s="1"/>
      <c r="B7" s="239" t="s">
        <v>218</v>
      </c>
      <c r="E7" s="58"/>
      <c r="F7" s="58"/>
      <c r="G7" s="58"/>
      <c r="H7" s="58"/>
    </row>
    <row r="8" spans="1:10" ht="15" customHeight="1" x14ac:dyDescent="0.25">
      <c r="A8" s="1"/>
      <c r="B8" s="239" t="s">
        <v>219</v>
      </c>
      <c r="E8" s="58"/>
      <c r="F8" s="58"/>
      <c r="G8" s="58"/>
      <c r="H8" s="58"/>
    </row>
    <row r="9" spans="1:10" ht="15" customHeight="1" x14ac:dyDescent="0.25">
      <c r="A9" s="1"/>
      <c r="B9" s="239" t="s">
        <v>220</v>
      </c>
      <c r="E9" s="58"/>
      <c r="F9" s="58"/>
      <c r="G9" s="58"/>
      <c r="H9" s="58"/>
    </row>
    <row r="10" spans="1:10" ht="15" customHeight="1" x14ac:dyDescent="0.25">
      <c r="A10" s="2"/>
      <c r="B10" s="3"/>
      <c r="C10" s="3"/>
      <c r="D10" s="3"/>
      <c r="E10" s="3"/>
      <c r="F10" s="3"/>
      <c r="G10" s="3"/>
      <c r="H10" s="3"/>
    </row>
    <row r="11" spans="1:10" s="24" customFormat="1" x14ac:dyDescent="0.25">
      <c r="A11" s="4"/>
      <c r="B11" s="5"/>
      <c r="C11" s="5"/>
      <c r="D11" s="5"/>
      <c r="E11" s="5"/>
      <c r="F11" s="5"/>
      <c r="G11" s="5"/>
      <c r="H11" s="5"/>
    </row>
    <row r="12" spans="1:10" x14ac:dyDescent="0.25">
      <c r="A12" s="2"/>
      <c r="B12" s="3"/>
      <c r="C12" s="3"/>
      <c r="D12" s="3"/>
      <c r="E12" s="3"/>
      <c r="F12" s="3"/>
      <c r="G12" s="3"/>
      <c r="H12" s="3"/>
    </row>
    <row r="13" spans="1:10" x14ac:dyDescent="0.25">
      <c r="A13" s="2"/>
      <c r="B13" s="6" t="s">
        <v>1</v>
      </c>
      <c r="C13" s="6"/>
      <c r="D13" s="6"/>
      <c r="E13" s="6"/>
      <c r="F13" s="6"/>
      <c r="G13" s="174"/>
      <c r="H13" s="174"/>
    </row>
    <row r="14" spans="1:10" x14ac:dyDescent="0.25">
      <c r="A14" s="2"/>
      <c r="B14" s="7" t="s">
        <v>2</v>
      </c>
      <c r="C14" s="3"/>
      <c r="D14" s="3"/>
      <c r="E14" s="3"/>
      <c r="F14" s="3"/>
      <c r="G14" s="3"/>
      <c r="H14" s="3"/>
    </row>
    <row r="15" spans="1:10" s="20" customFormat="1" x14ac:dyDescent="0.25">
      <c r="A15" s="139"/>
      <c r="B15" s="139" t="s">
        <v>3</v>
      </c>
      <c r="C15" s="139"/>
      <c r="D15" s="139"/>
      <c r="E15" s="139"/>
      <c r="F15" s="139"/>
      <c r="G15" s="139"/>
      <c r="H15" s="139"/>
    </row>
    <row r="17" spans="1:8" x14ac:dyDescent="0.25">
      <c r="B17" s="2" t="s">
        <v>4</v>
      </c>
      <c r="C17" s="57" t="s">
        <v>0</v>
      </c>
    </row>
    <row r="18" spans="1:8" x14ac:dyDescent="0.25">
      <c r="B18" s="239" t="s">
        <v>221</v>
      </c>
      <c r="C18" s="35">
        <v>100</v>
      </c>
    </row>
    <row r="19" spans="1:8" s="59" customFormat="1" x14ac:dyDescent="0.25">
      <c r="B19" s="239" t="s">
        <v>222</v>
      </c>
      <c r="C19" s="32">
        <v>10</v>
      </c>
    </row>
    <row r="20" spans="1:8" s="59" customFormat="1" x14ac:dyDescent="0.25">
      <c r="B20" s="239" t="s">
        <v>223</v>
      </c>
      <c r="C20" s="35">
        <v>50</v>
      </c>
    </row>
    <row r="21" spans="1:8" s="59" customFormat="1" x14ac:dyDescent="0.25">
      <c r="B21" s="239" t="s">
        <v>224</v>
      </c>
      <c r="C21" s="32">
        <v>11</v>
      </c>
    </row>
    <row r="22" spans="1:8" s="59" customFormat="1" x14ac:dyDescent="0.25">
      <c r="B22" s="239" t="s">
        <v>225</v>
      </c>
      <c r="C22" s="35">
        <v>50</v>
      </c>
    </row>
    <row r="23" spans="1:8" s="59" customFormat="1" x14ac:dyDescent="0.25">
      <c r="B23" s="239" t="s">
        <v>226</v>
      </c>
      <c r="C23" s="32">
        <v>12</v>
      </c>
    </row>
    <row r="24" spans="1:8" s="239" customFormat="1" x14ac:dyDescent="0.25">
      <c r="C24" s="127"/>
    </row>
    <row r="25" spans="1:8" s="149" customFormat="1" x14ac:dyDescent="0.25">
      <c r="C25" s="159"/>
    </row>
    <row r="26" spans="1:8" x14ac:dyDescent="0.25">
      <c r="A26" s="10"/>
      <c r="E26" s="11"/>
      <c r="H26" s="12"/>
    </row>
    <row r="27" spans="1:8" x14ac:dyDescent="0.25">
      <c r="A27" s="10"/>
      <c r="B27" s="2" t="s">
        <v>5</v>
      </c>
    </row>
    <row r="28" spans="1:8" x14ac:dyDescent="0.25">
      <c r="A28" s="10"/>
      <c r="B28" s="2" t="s">
        <v>232</v>
      </c>
      <c r="C28" s="33">
        <f>D39</f>
        <v>50</v>
      </c>
    </row>
    <row r="29" spans="1:8" x14ac:dyDescent="0.25">
      <c r="A29" s="10"/>
      <c r="B29" s="19"/>
      <c r="C29" s="45"/>
      <c r="D29" s="31"/>
    </row>
    <row r="30" spans="1:8" x14ac:dyDescent="0.25">
      <c r="A30" s="10"/>
      <c r="B30" s="19" t="s">
        <v>233</v>
      </c>
      <c r="C30" s="43">
        <f>C45</f>
        <v>-1000</v>
      </c>
      <c r="D30" s="31"/>
    </row>
    <row r="31" spans="1:8" x14ac:dyDescent="0.25">
      <c r="A31" s="10"/>
      <c r="B31" s="19"/>
      <c r="C31" s="46"/>
      <c r="D31" s="31"/>
    </row>
    <row r="32" spans="1:8" x14ac:dyDescent="0.25">
      <c r="A32" s="10"/>
      <c r="B32" s="19" t="s">
        <v>231</v>
      </c>
      <c r="C32" s="43">
        <f>C20*C21</f>
        <v>550</v>
      </c>
      <c r="D32" s="33"/>
    </row>
    <row r="33" spans="1:9" x14ac:dyDescent="0.25">
      <c r="A33" s="10" t="s">
        <v>0</v>
      </c>
      <c r="B33" s="19"/>
      <c r="C33" s="45"/>
      <c r="D33" s="56"/>
    </row>
    <row r="34" spans="1:9" x14ac:dyDescent="0.25">
      <c r="A34" s="10"/>
      <c r="B34" s="19" t="s">
        <v>234</v>
      </c>
      <c r="C34" s="43">
        <f>D43</f>
        <v>1050</v>
      </c>
    </row>
    <row r="35" spans="1:9" x14ac:dyDescent="0.25">
      <c r="A35" s="10"/>
      <c r="B35" s="31"/>
      <c r="C35" s="43"/>
    </row>
    <row r="36" spans="1:9" x14ac:dyDescent="0.25">
      <c r="A36" s="10"/>
      <c r="B36" s="31"/>
      <c r="C36" s="274" t="s">
        <v>227</v>
      </c>
      <c r="D36" s="275" t="s">
        <v>228</v>
      </c>
      <c r="E36" s="275" t="s">
        <v>229</v>
      </c>
      <c r="F36" s="275" t="s">
        <v>230</v>
      </c>
    </row>
    <row r="37" spans="1:9" x14ac:dyDescent="0.25">
      <c r="A37" s="10"/>
      <c r="B37" s="19" t="s">
        <v>30</v>
      </c>
      <c r="C37" s="265">
        <v>0</v>
      </c>
      <c r="D37" s="117">
        <f>C20*C21</f>
        <v>550</v>
      </c>
      <c r="E37" s="117">
        <f>C22*C23</f>
        <v>600</v>
      </c>
      <c r="F37" s="117">
        <v>0</v>
      </c>
      <c r="G37" s="19"/>
      <c r="H37" s="19"/>
      <c r="I37" s="19"/>
    </row>
    <row r="38" spans="1:9" x14ac:dyDescent="0.25">
      <c r="A38" s="10" t="s">
        <v>0</v>
      </c>
      <c r="B38" s="19" t="s">
        <v>91</v>
      </c>
      <c r="C38" s="269">
        <v>0</v>
      </c>
      <c r="D38" s="270">
        <f>C20*C19</f>
        <v>500</v>
      </c>
      <c r="E38" s="270">
        <f>C22*C19</f>
        <v>500</v>
      </c>
      <c r="F38" s="270">
        <v>0</v>
      </c>
      <c r="G38" s="19"/>
      <c r="H38" s="19"/>
      <c r="I38" s="19"/>
    </row>
    <row r="39" spans="1:9" x14ac:dyDescent="0.25">
      <c r="A39" s="10"/>
      <c r="B39" s="19" t="s">
        <v>35</v>
      </c>
      <c r="C39" s="272">
        <v>0</v>
      </c>
      <c r="D39" s="273">
        <f>D37-D38</f>
        <v>50</v>
      </c>
      <c r="E39" s="273">
        <f t="shared" ref="E39:F39" si="0">E37-E38</f>
        <v>100</v>
      </c>
      <c r="F39" s="273">
        <f t="shared" si="0"/>
        <v>0</v>
      </c>
      <c r="G39" s="19"/>
      <c r="H39" s="19"/>
      <c r="I39" s="19"/>
    </row>
    <row r="40" spans="1:9" x14ac:dyDescent="0.25">
      <c r="A40" s="10"/>
      <c r="B40" s="19"/>
      <c r="C40" s="265"/>
      <c r="D40" s="230"/>
      <c r="E40" s="230"/>
      <c r="F40" s="230"/>
      <c r="G40" s="19"/>
      <c r="H40" s="19"/>
      <c r="I40" s="19"/>
    </row>
    <row r="41" spans="1:9" x14ac:dyDescent="0.25">
      <c r="A41" s="10"/>
      <c r="B41" s="19" t="s">
        <v>49</v>
      </c>
      <c r="C41" s="267">
        <f>C18*C19</f>
        <v>1000</v>
      </c>
      <c r="D41" s="117">
        <f>C41-D38</f>
        <v>500</v>
      </c>
      <c r="E41" s="117">
        <f>D41-E38</f>
        <v>0</v>
      </c>
      <c r="F41" s="117">
        <f>E41-F38</f>
        <v>0</v>
      </c>
      <c r="G41" s="19"/>
      <c r="H41" s="19"/>
      <c r="I41" s="19"/>
    </row>
    <row r="42" spans="1:9" x14ac:dyDescent="0.25">
      <c r="A42" s="10"/>
      <c r="B42" s="19" t="s">
        <v>94</v>
      </c>
      <c r="C42" s="271">
        <v>0</v>
      </c>
      <c r="D42" s="269">
        <f>D37</f>
        <v>550</v>
      </c>
      <c r="E42" s="269">
        <f t="shared" ref="E42:F42" si="1">E37</f>
        <v>600</v>
      </c>
      <c r="F42" s="269">
        <f t="shared" si="1"/>
        <v>0</v>
      </c>
      <c r="G42" s="19"/>
      <c r="H42" s="19"/>
      <c r="I42" s="19"/>
    </row>
    <row r="43" spans="1:9" x14ac:dyDescent="0.25">
      <c r="A43" s="10"/>
      <c r="B43" s="19" t="s">
        <v>104</v>
      </c>
      <c r="C43" s="273">
        <f>SUM(C41:C42)</f>
        <v>1000</v>
      </c>
      <c r="D43" s="273">
        <f t="shared" ref="D43:F43" si="2">SUM(D41:D42)</f>
        <v>1050</v>
      </c>
      <c r="E43" s="273">
        <f t="shared" si="2"/>
        <v>600</v>
      </c>
      <c r="F43" s="273">
        <f t="shared" si="2"/>
        <v>0</v>
      </c>
      <c r="G43" s="19"/>
      <c r="H43" s="19"/>
      <c r="I43" s="19"/>
    </row>
    <row r="44" spans="1:9" x14ac:dyDescent="0.25">
      <c r="A44" s="10"/>
      <c r="B44" s="19" t="s">
        <v>0</v>
      </c>
      <c r="C44" s="230" t="s">
        <v>0</v>
      </c>
      <c r="D44" s="230"/>
      <c r="E44" s="230"/>
      <c r="F44" s="230"/>
      <c r="G44" s="19"/>
      <c r="H44" s="19"/>
      <c r="I44" s="19"/>
    </row>
    <row r="45" spans="1:9" x14ac:dyDescent="0.25">
      <c r="A45" s="10"/>
      <c r="B45" s="19" t="s">
        <v>199</v>
      </c>
      <c r="C45" s="273">
        <f>-C43</f>
        <v>-1000</v>
      </c>
      <c r="D45" s="273">
        <f>C43+D39-D43</f>
        <v>0</v>
      </c>
      <c r="E45" s="273">
        <f t="shared" ref="E45:F45" si="3">D43+E39-E43</f>
        <v>550</v>
      </c>
      <c r="F45" s="273">
        <f t="shared" si="3"/>
        <v>600</v>
      </c>
      <c r="G45" s="19"/>
      <c r="H45" s="19"/>
      <c r="I45" s="19"/>
    </row>
    <row r="46" spans="1:9" x14ac:dyDescent="0.25">
      <c r="A46" s="17"/>
      <c r="B46" s="19"/>
      <c r="C46" s="230"/>
      <c r="D46" s="230"/>
      <c r="E46" s="230"/>
      <c r="F46" s="230"/>
      <c r="G46" s="19"/>
      <c r="H46" s="19"/>
      <c r="I46" s="19"/>
    </row>
    <row r="47" spans="1:9" x14ac:dyDescent="0.25">
      <c r="A47" s="17"/>
      <c r="B47" s="96"/>
      <c r="C47" s="98"/>
      <c r="D47" s="19"/>
      <c r="E47" s="19"/>
      <c r="F47" s="19"/>
      <c r="G47" s="19"/>
      <c r="H47" s="19"/>
      <c r="I47" s="19"/>
    </row>
    <row r="48" spans="1:9" x14ac:dyDescent="0.25">
      <c r="A48" s="17"/>
      <c r="B48" s="96"/>
      <c r="C48" s="264"/>
      <c r="D48" s="19"/>
      <c r="E48" s="19"/>
      <c r="F48" s="19"/>
      <c r="G48" s="19"/>
      <c r="H48" s="19"/>
      <c r="I48" s="19"/>
    </row>
    <row r="49" spans="1:9" x14ac:dyDescent="0.25">
      <c r="A49" s="17"/>
      <c r="B49" s="19"/>
      <c r="C49" s="98"/>
      <c r="D49" s="19"/>
      <c r="E49" s="19"/>
      <c r="F49" s="19"/>
      <c r="G49" s="19"/>
      <c r="H49" s="19"/>
      <c r="I49" s="19"/>
    </row>
    <row r="50" spans="1:9" x14ac:dyDescent="0.25">
      <c r="A50" s="17"/>
      <c r="B50" s="20"/>
      <c r="C50" s="22"/>
      <c r="D50" s="20"/>
      <c r="E50" s="17"/>
      <c r="F50" s="19"/>
      <c r="G50" s="17"/>
      <c r="H50" s="17"/>
    </row>
    <row r="51" spans="1:9" x14ac:dyDescent="0.25">
      <c r="A51" s="17"/>
      <c r="B51" s="20"/>
      <c r="C51" s="22"/>
      <c r="D51" s="19"/>
      <c r="E51" s="17"/>
      <c r="F51" s="19"/>
      <c r="G51" s="17"/>
      <c r="H51" s="17"/>
    </row>
    <row r="52" spans="1:9" x14ac:dyDescent="0.25">
      <c r="C52" s="19"/>
      <c r="D52" s="19"/>
      <c r="E52" s="19"/>
      <c r="F52" s="19"/>
    </row>
    <row r="53" spans="1:9" x14ac:dyDescent="0.25">
      <c r="B53" s="3"/>
      <c r="C53" s="19"/>
      <c r="D53" s="19"/>
      <c r="E53" s="19"/>
      <c r="F53" s="19"/>
    </row>
    <row r="54" spans="1:9" x14ac:dyDescent="0.25">
      <c r="B54" s="19"/>
      <c r="C54" s="19"/>
      <c r="D54" s="19"/>
      <c r="E54" s="19"/>
      <c r="F54" s="19"/>
    </row>
  </sheetData>
  <mergeCells count="1">
    <mergeCell ref="B4:J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workbookViewId="0">
      <selection activeCell="A2" sqref="A2"/>
    </sheetView>
  </sheetViews>
  <sheetFormatPr defaultRowHeight="15" x14ac:dyDescent="0.25"/>
  <cols>
    <col min="1" max="1" width="17.28515625" style="57" customWidth="1"/>
    <col min="2" max="2" width="49.28515625" style="57" customWidth="1"/>
    <col min="3" max="3" width="16" style="57" customWidth="1"/>
    <col min="4" max="4" width="11.7109375" style="57" customWidth="1"/>
    <col min="5" max="5" width="9.85546875" style="57" bestFit="1" customWidth="1"/>
    <col min="6" max="16384" width="9.140625" style="57"/>
  </cols>
  <sheetData>
    <row r="1" spans="1:10" x14ac:dyDescent="0.25">
      <c r="A1" s="2" t="s">
        <v>400</v>
      </c>
      <c r="B1" s="2"/>
    </row>
    <row r="2" spans="1:10" s="149" customFormat="1" x14ac:dyDescent="0.25">
      <c r="A2" s="148"/>
      <c r="B2" s="148"/>
    </row>
    <row r="3" spans="1:10" x14ac:dyDescent="0.25">
      <c r="A3" s="2" t="s">
        <v>0</v>
      </c>
      <c r="B3" s="2" t="s">
        <v>127</v>
      </c>
    </row>
    <row r="4" spans="1:10" ht="62.25" customHeight="1" x14ac:dyDescent="0.25">
      <c r="A4" s="1"/>
      <c r="B4" s="401" t="s">
        <v>235</v>
      </c>
      <c r="C4" s="401"/>
      <c r="D4" s="401"/>
      <c r="E4" s="401"/>
      <c r="F4" s="401"/>
      <c r="G4" s="237"/>
      <c r="H4" s="237"/>
      <c r="I4" s="237"/>
      <c r="J4" s="237"/>
    </row>
    <row r="5" spans="1:10" ht="15" customHeight="1" x14ac:dyDescent="0.25">
      <c r="A5" s="1"/>
      <c r="B5" s="57" t="s">
        <v>6</v>
      </c>
      <c r="E5" s="58"/>
      <c r="F5" s="58"/>
      <c r="G5" s="58"/>
      <c r="H5" s="58"/>
    </row>
    <row r="6" spans="1:10" ht="15" customHeight="1" x14ac:dyDescent="0.25">
      <c r="A6" s="1"/>
      <c r="B6" s="239" t="s">
        <v>252</v>
      </c>
      <c r="E6" s="58"/>
      <c r="F6" s="58"/>
      <c r="G6" s="58"/>
      <c r="H6" s="58"/>
    </row>
    <row r="7" spans="1:10" ht="15" customHeight="1" x14ac:dyDescent="0.25">
      <c r="A7" s="1"/>
      <c r="B7" s="239" t="s">
        <v>253</v>
      </c>
      <c r="E7" s="58"/>
      <c r="F7" s="58"/>
      <c r="G7" s="58"/>
      <c r="H7" s="58"/>
    </row>
    <row r="8" spans="1:10" ht="15" customHeight="1" x14ac:dyDescent="0.25">
      <c r="A8" s="1"/>
      <c r="B8" s="239" t="s">
        <v>254</v>
      </c>
      <c r="E8" s="58"/>
      <c r="F8" s="58"/>
      <c r="G8" s="58"/>
      <c r="H8" s="58"/>
    </row>
    <row r="9" spans="1:10" ht="15" customHeight="1" x14ac:dyDescent="0.25">
      <c r="A9" s="1"/>
      <c r="B9" s="239" t="s">
        <v>255</v>
      </c>
      <c r="E9" s="58"/>
      <c r="F9" s="58"/>
      <c r="G9" s="58"/>
      <c r="H9" s="58"/>
    </row>
    <row r="10" spans="1:10" ht="15" customHeight="1" x14ac:dyDescent="0.25">
      <c r="A10" s="1"/>
      <c r="B10" s="239" t="s">
        <v>357</v>
      </c>
      <c r="E10" s="58"/>
      <c r="F10" s="58"/>
      <c r="G10" s="58"/>
      <c r="H10" s="58"/>
    </row>
    <row r="11" spans="1:10" ht="15" customHeight="1" x14ac:dyDescent="0.25">
      <c r="A11" s="1"/>
      <c r="B11" s="239" t="s">
        <v>256</v>
      </c>
      <c r="E11" s="58"/>
      <c r="F11" s="58"/>
      <c r="G11" s="58"/>
      <c r="H11" s="58"/>
    </row>
    <row r="12" spans="1:10" s="393" customFormat="1" ht="15" customHeight="1" x14ac:dyDescent="0.25">
      <c r="A12" s="392"/>
      <c r="B12" s="239" t="s">
        <v>257</v>
      </c>
      <c r="E12" s="394"/>
      <c r="F12" s="394"/>
      <c r="G12" s="394"/>
      <c r="H12" s="394"/>
    </row>
    <row r="13" spans="1:10" ht="15" customHeight="1" x14ac:dyDescent="0.25">
      <c r="A13" s="1"/>
      <c r="B13" s="393" t="s">
        <v>358</v>
      </c>
      <c r="E13" s="58"/>
      <c r="F13" s="58"/>
      <c r="G13" s="58"/>
      <c r="H13" s="58"/>
    </row>
    <row r="14" spans="1:10" ht="15" customHeight="1" x14ac:dyDescent="0.25">
      <c r="A14" s="2"/>
      <c r="B14" s="3"/>
      <c r="C14" s="3"/>
      <c r="D14" s="3"/>
      <c r="E14" s="3"/>
      <c r="F14" s="3"/>
      <c r="G14" s="3"/>
      <c r="H14" s="3"/>
    </row>
    <row r="15" spans="1:10" s="24" customFormat="1" x14ac:dyDescent="0.25">
      <c r="A15" s="4"/>
      <c r="B15" s="5"/>
      <c r="C15" s="5"/>
      <c r="D15" s="5"/>
      <c r="E15" s="5"/>
      <c r="F15" s="5"/>
      <c r="G15" s="5"/>
      <c r="H15" s="5"/>
    </row>
    <row r="16" spans="1:10" x14ac:dyDescent="0.25">
      <c r="A16" s="2"/>
      <c r="B16" s="3"/>
      <c r="C16" s="3"/>
      <c r="D16" s="3"/>
      <c r="E16" s="3"/>
      <c r="F16" s="3"/>
      <c r="G16" s="3"/>
      <c r="H16" s="3"/>
    </row>
    <row r="17" spans="1:8" x14ac:dyDescent="0.25">
      <c r="A17" s="2"/>
      <c r="B17" s="6" t="s">
        <v>1</v>
      </c>
      <c r="C17" s="6"/>
      <c r="D17" s="6"/>
      <c r="E17" s="6"/>
      <c r="F17" s="174"/>
      <c r="G17" s="174"/>
      <c r="H17" s="174"/>
    </row>
    <row r="18" spans="1:8" x14ac:dyDescent="0.25">
      <c r="A18" s="2"/>
      <c r="B18" s="7" t="s">
        <v>2</v>
      </c>
      <c r="C18" s="3"/>
      <c r="D18" s="3"/>
      <c r="E18" s="3"/>
      <c r="F18" s="3"/>
      <c r="G18" s="3"/>
      <c r="H18" s="3"/>
    </row>
    <row r="19" spans="1:8" s="20" customFormat="1" x14ac:dyDescent="0.25">
      <c r="A19" s="139"/>
      <c r="B19" s="139" t="s">
        <v>3</v>
      </c>
      <c r="C19" s="139"/>
      <c r="D19" s="139"/>
      <c r="E19" s="139"/>
      <c r="F19" s="139"/>
      <c r="G19" s="139"/>
      <c r="H19" s="139"/>
    </row>
    <row r="21" spans="1:8" x14ac:dyDescent="0.25">
      <c r="B21" s="2" t="s">
        <v>4</v>
      </c>
      <c r="C21" s="57" t="s">
        <v>0</v>
      </c>
    </row>
    <row r="22" spans="1:8" x14ac:dyDescent="0.25">
      <c r="B22" s="239" t="s">
        <v>236</v>
      </c>
      <c r="C22" s="32">
        <v>1000000</v>
      </c>
    </row>
    <row r="23" spans="1:8" x14ac:dyDescent="0.25">
      <c r="A23" s="9" t="s">
        <v>0</v>
      </c>
      <c r="B23" s="239" t="s">
        <v>238</v>
      </c>
      <c r="C23" s="127">
        <f>C22</f>
        <v>1000000</v>
      </c>
    </row>
    <row r="24" spans="1:8" s="59" customFormat="1" x14ac:dyDescent="0.25">
      <c r="A24" s="9"/>
      <c r="B24" s="239" t="s">
        <v>237</v>
      </c>
      <c r="C24" s="32">
        <v>2000000</v>
      </c>
    </row>
    <row r="25" spans="1:8" s="59" customFormat="1" x14ac:dyDescent="0.25">
      <c r="A25" s="9"/>
      <c r="B25" s="59" t="s">
        <v>56</v>
      </c>
      <c r="C25" s="127">
        <f>C24</f>
        <v>2000000</v>
      </c>
    </row>
    <row r="26" spans="1:8" s="239" customFormat="1" x14ac:dyDescent="0.25">
      <c r="A26" s="9"/>
      <c r="C26" s="127"/>
    </row>
    <row r="27" spans="1:8" s="149" customFormat="1" x14ac:dyDescent="0.25">
      <c r="A27" s="281"/>
      <c r="C27" s="159"/>
    </row>
    <row r="28" spans="1:8" x14ac:dyDescent="0.25">
      <c r="A28" s="10"/>
      <c r="E28" s="11"/>
      <c r="H28" s="12"/>
    </row>
    <row r="29" spans="1:8" x14ac:dyDescent="0.25">
      <c r="A29" s="10"/>
      <c r="B29" s="2" t="s">
        <v>5</v>
      </c>
    </row>
    <row r="30" spans="1:8" x14ac:dyDescent="0.25">
      <c r="A30" s="10"/>
      <c r="B30" s="3" t="s">
        <v>245</v>
      </c>
      <c r="C30" s="282">
        <f>D49</f>
        <v>1000</v>
      </c>
      <c r="D30" s="239" t="s">
        <v>239</v>
      </c>
    </row>
    <row r="31" spans="1:8" s="239" customFormat="1" x14ac:dyDescent="0.25">
      <c r="A31" s="10"/>
      <c r="B31" s="19"/>
      <c r="C31" s="43"/>
      <c r="D31" s="239" t="s">
        <v>0</v>
      </c>
    </row>
    <row r="32" spans="1:8" x14ac:dyDescent="0.25">
      <c r="A32" s="10"/>
      <c r="B32" s="3" t="s">
        <v>246</v>
      </c>
      <c r="C32" s="43">
        <f>E49</f>
        <v>0</v>
      </c>
      <c r="D32" s="239" t="s">
        <v>239</v>
      </c>
    </row>
    <row r="33" spans="1:6" s="239" customFormat="1" x14ac:dyDescent="0.25">
      <c r="A33" s="10"/>
      <c r="B33" s="19"/>
      <c r="C33" s="43"/>
      <c r="D33" s="239" t="s">
        <v>0</v>
      </c>
    </row>
    <row r="34" spans="1:6" x14ac:dyDescent="0.25">
      <c r="A34" s="10"/>
      <c r="B34" s="3" t="s">
        <v>247</v>
      </c>
      <c r="C34" s="43">
        <f>C36</f>
        <v>0</v>
      </c>
      <c r="D34" s="239" t="s">
        <v>239</v>
      </c>
    </row>
    <row r="35" spans="1:6" x14ac:dyDescent="0.25">
      <c r="A35" s="10" t="s">
        <v>0</v>
      </c>
      <c r="B35" s="19"/>
      <c r="C35" s="43"/>
      <c r="D35" s="239" t="s">
        <v>0</v>
      </c>
    </row>
    <row r="36" spans="1:6" s="239" customFormat="1" x14ac:dyDescent="0.25">
      <c r="A36" s="10"/>
      <c r="B36" s="3" t="s">
        <v>251</v>
      </c>
      <c r="C36" s="43">
        <f>C38</f>
        <v>0</v>
      </c>
      <c r="D36" s="239" t="s">
        <v>239</v>
      </c>
    </row>
    <row r="37" spans="1:6" x14ac:dyDescent="0.25">
      <c r="A37" s="10"/>
      <c r="B37" s="19"/>
      <c r="C37" s="43"/>
      <c r="D37" s="239" t="s">
        <v>0</v>
      </c>
    </row>
    <row r="38" spans="1:6" s="239" customFormat="1" x14ac:dyDescent="0.25">
      <c r="A38" s="10"/>
      <c r="B38" s="3" t="s">
        <v>248</v>
      </c>
      <c r="C38" s="43">
        <f>C56</f>
        <v>0</v>
      </c>
      <c r="D38" s="239" t="s">
        <v>239</v>
      </c>
    </row>
    <row r="39" spans="1:6" s="239" customFormat="1" x14ac:dyDescent="0.25">
      <c r="A39" s="10"/>
    </row>
    <row r="40" spans="1:6" s="239" customFormat="1" x14ac:dyDescent="0.25">
      <c r="A40" s="10"/>
      <c r="B40" s="3" t="s">
        <v>249</v>
      </c>
      <c r="C40" s="43">
        <f>D56</f>
        <v>0</v>
      </c>
      <c r="D40" s="239" t="s">
        <v>239</v>
      </c>
    </row>
    <row r="41" spans="1:6" x14ac:dyDescent="0.25">
      <c r="A41" s="10"/>
      <c r="B41" s="19"/>
      <c r="C41" s="46"/>
      <c r="D41" s="239" t="s">
        <v>0</v>
      </c>
    </row>
    <row r="42" spans="1:6" s="239" customFormat="1" x14ac:dyDescent="0.25">
      <c r="A42" s="10"/>
      <c r="B42" s="3" t="s">
        <v>250</v>
      </c>
      <c r="C42" s="43">
        <f>E56</f>
        <v>-1000</v>
      </c>
      <c r="D42" s="239" t="s">
        <v>239</v>
      </c>
    </row>
    <row r="43" spans="1:6" x14ac:dyDescent="0.25">
      <c r="A43" s="10"/>
    </row>
    <row r="44" spans="1:6" s="393" customFormat="1" x14ac:dyDescent="0.25">
      <c r="A44" s="10"/>
      <c r="B44" s="3" t="s">
        <v>359</v>
      </c>
      <c r="C44" s="43">
        <f>F56</f>
        <v>2000</v>
      </c>
      <c r="D44" s="239" t="s">
        <v>239</v>
      </c>
    </row>
    <row r="45" spans="1:6" x14ac:dyDescent="0.25">
      <c r="A45" s="10"/>
      <c r="B45" s="19"/>
      <c r="C45" s="47"/>
    </row>
    <row r="46" spans="1:6" x14ac:dyDescent="0.25">
      <c r="A46" s="10"/>
      <c r="B46" s="19" t="s">
        <v>240</v>
      </c>
      <c r="C46" s="276" t="s">
        <v>241</v>
      </c>
      <c r="D46" s="277" t="s">
        <v>242</v>
      </c>
      <c r="E46" s="277" t="s">
        <v>243</v>
      </c>
      <c r="F46" s="277" t="s">
        <v>244</v>
      </c>
    </row>
    <row r="47" spans="1:6" x14ac:dyDescent="0.25">
      <c r="A47" s="10"/>
      <c r="B47" s="19" t="s">
        <v>30</v>
      </c>
      <c r="C47" s="117">
        <v>0</v>
      </c>
      <c r="D47" s="117">
        <f>C24/1000</f>
        <v>2000</v>
      </c>
      <c r="E47" s="117">
        <v>0</v>
      </c>
      <c r="F47" s="117">
        <v>0</v>
      </c>
    </row>
    <row r="48" spans="1:6" x14ac:dyDescent="0.25">
      <c r="A48" s="10"/>
      <c r="B48" s="19" t="s">
        <v>91</v>
      </c>
      <c r="C48" s="270">
        <v>0</v>
      </c>
      <c r="D48" s="270">
        <f>C22/1000</f>
        <v>1000</v>
      </c>
      <c r="E48" s="270">
        <v>0</v>
      </c>
      <c r="F48" s="270">
        <v>0</v>
      </c>
    </row>
    <row r="49" spans="1:8" x14ac:dyDescent="0.25">
      <c r="A49" s="10"/>
      <c r="B49" s="19" t="s">
        <v>35</v>
      </c>
      <c r="C49" s="273">
        <f>C47-C48</f>
        <v>0</v>
      </c>
      <c r="D49" s="273">
        <f t="shared" ref="D49:F49" si="0">D47-D48</f>
        <v>1000</v>
      </c>
      <c r="E49" s="273">
        <f t="shared" si="0"/>
        <v>0</v>
      </c>
      <c r="F49" s="273">
        <f t="shared" si="0"/>
        <v>0</v>
      </c>
    </row>
    <row r="50" spans="1:8" x14ac:dyDescent="0.25">
      <c r="A50" s="17"/>
      <c r="B50" s="19"/>
      <c r="C50" s="230"/>
      <c r="D50" s="230"/>
      <c r="E50" s="230"/>
      <c r="F50" s="230"/>
      <c r="G50" s="17"/>
      <c r="H50" s="17"/>
    </row>
    <row r="51" spans="1:8" x14ac:dyDescent="0.25">
      <c r="A51" s="17"/>
      <c r="B51" s="96" t="s">
        <v>49</v>
      </c>
      <c r="C51" s="278">
        <f>C22/1000</f>
        <v>1000</v>
      </c>
      <c r="D51" s="117">
        <f>C51-D48</f>
        <v>0</v>
      </c>
      <c r="E51" s="117">
        <f t="shared" ref="E51:F51" si="1">D51-E48</f>
        <v>0</v>
      </c>
      <c r="F51" s="117">
        <f t="shared" si="1"/>
        <v>0</v>
      </c>
      <c r="G51" s="17"/>
      <c r="H51" s="17"/>
    </row>
    <row r="52" spans="1:8" x14ac:dyDescent="0.25">
      <c r="A52" s="17"/>
      <c r="B52" s="96" t="s">
        <v>94</v>
      </c>
      <c r="C52" s="279">
        <v>0</v>
      </c>
      <c r="D52" s="268">
        <f>D47</f>
        <v>2000</v>
      </c>
      <c r="E52" s="268">
        <f>D52</f>
        <v>2000</v>
      </c>
      <c r="F52" s="268">
        <f>E52-C25/1000</f>
        <v>0</v>
      </c>
      <c r="G52" s="17"/>
      <c r="H52" s="17"/>
    </row>
    <row r="53" spans="1:8" x14ac:dyDescent="0.25">
      <c r="A53" s="17"/>
      <c r="B53" s="19" t="s">
        <v>93</v>
      </c>
      <c r="C53" s="201">
        <f>C22/1000</f>
        <v>1000</v>
      </c>
      <c r="D53" s="270">
        <f>C53</f>
        <v>1000</v>
      </c>
      <c r="E53" s="270">
        <f>D53-C23/1000</f>
        <v>0</v>
      </c>
      <c r="F53" s="270">
        <f>E53</f>
        <v>0</v>
      </c>
      <c r="G53" s="17"/>
      <c r="H53" s="17"/>
    </row>
    <row r="54" spans="1:8" x14ac:dyDescent="0.25">
      <c r="A54" s="17"/>
      <c r="B54" s="19" t="s">
        <v>104</v>
      </c>
      <c r="C54" s="280">
        <f>C51+C52-C53</f>
        <v>0</v>
      </c>
      <c r="D54" s="280">
        <f t="shared" ref="D54:F54" si="2">D51+D52-D53</f>
        <v>1000</v>
      </c>
      <c r="E54" s="280">
        <f t="shared" si="2"/>
        <v>2000</v>
      </c>
      <c r="F54" s="280">
        <f t="shared" si="2"/>
        <v>0</v>
      </c>
      <c r="G54" s="17"/>
      <c r="H54" s="17"/>
    </row>
    <row r="55" spans="1:8" x14ac:dyDescent="0.25">
      <c r="A55" s="17"/>
      <c r="B55" s="20"/>
      <c r="C55" s="98"/>
      <c r="D55" s="230"/>
      <c r="E55" s="230"/>
      <c r="F55" s="230"/>
      <c r="G55" s="17"/>
      <c r="H55" s="17"/>
    </row>
    <row r="56" spans="1:8" x14ac:dyDescent="0.25">
      <c r="B56" s="239" t="s">
        <v>199</v>
      </c>
      <c r="C56" s="273">
        <f>0</f>
        <v>0</v>
      </c>
      <c r="D56" s="273">
        <f>D49-D54</f>
        <v>0</v>
      </c>
      <c r="E56" s="273">
        <f>E49+D54-E54</f>
        <v>-1000</v>
      </c>
      <c r="F56" s="273">
        <f>F49+E54-F54</f>
        <v>2000</v>
      </c>
    </row>
    <row r="57" spans="1:8" x14ac:dyDescent="0.25">
      <c r="B57" s="3"/>
      <c r="C57" s="19"/>
      <c r="D57" s="19"/>
      <c r="E57" s="19"/>
      <c r="F57" s="19"/>
    </row>
    <row r="58" spans="1:8" s="149" customFormat="1" x14ac:dyDescent="0.25">
      <c r="B58" s="249"/>
      <c r="C58" s="249"/>
      <c r="D58" s="249"/>
      <c r="E58" s="249"/>
      <c r="F58" s="249"/>
    </row>
    <row r="59" spans="1:8" x14ac:dyDescent="0.25">
      <c r="B59" s="20" t="s">
        <v>125</v>
      </c>
    </row>
    <row r="60" spans="1:8" x14ac:dyDescent="0.25">
      <c r="B60" s="20" t="s">
        <v>258</v>
      </c>
    </row>
  </sheetData>
  <mergeCells count="1">
    <mergeCell ref="B4:F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workbookViewId="0">
      <selection activeCell="A2" sqref="A2"/>
    </sheetView>
  </sheetViews>
  <sheetFormatPr defaultRowHeight="15" x14ac:dyDescent="0.25"/>
  <cols>
    <col min="1" max="1" width="17.28515625" style="57" customWidth="1"/>
    <col min="2" max="2" width="36.7109375" style="57" customWidth="1"/>
    <col min="3" max="3" width="13.85546875" style="57" customWidth="1"/>
    <col min="4" max="4" width="11.7109375" style="57" customWidth="1"/>
    <col min="5" max="5" width="10.5703125" style="57" bestFit="1" customWidth="1"/>
    <col min="6" max="6" width="26.140625" style="57" customWidth="1"/>
    <col min="7" max="7" width="26.7109375" style="57" customWidth="1"/>
    <col min="8" max="9" width="10.5703125" style="57" bestFit="1" customWidth="1"/>
    <col min="10" max="16384" width="9.140625" style="57"/>
  </cols>
  <sheetData>
    <row r="1" spans="1:10" x14ac:dyDescent="0.25">
      <c r="A1" s="2" t="s">
        <v>401</v>
      </c>
      <c r="B1" s="2"/>
      <c r="C1" s="2"/>
      <c r="D1" s="2"/>
      <c r="E1" s="2"/>
      <c r="F1" s="2"/>
      <c r="G1" s="2"/>
      <c r="H1" s="2"/>
      <c r="I1" s="2"/>
      <c r="J1" s="2"/>
    </row>
    <row r="2" spans="1:10" s="149" customFormat="1" x14ac:dyDescent="0.25">
      <c r="A2" s="148" t="s">
        <v>0</v>
      </c>
      <c r="B2" s="148"/>
      <c r="C2" s="148"/>
      <c r="D2" s="148"/>
      <c r="E2" s="148"/>
      <c r="F2" s="148"/>
      <c r="G2" s="148"/>
      <c r="H2" s="148"/>
      <c r="I2" s="148"/>
      <c r="J2" s="148"/>
    </row>
    <row r="3" spans="1:10" ht="15" customHeight="1" x14ac:dyDescent="0.25">
      <c r="A3" s="187"/>
      <c r="B3" s="403" t="s">
        <v>127</v>
      </c>
      <c r="C3" s="403"/>
      <c r="D3" s="403"/>
      <c r="E3" s="403"/>
      <c r="F3" s="403"/>
      <c r="G3" s="403"/>
      <c r="H3" s="403"/>
      <c r="I3" s="403"/>
      <c r="J3" s="403"/>
    </row>
    <row r="4" spans="1:10" s="59" customFormat="1" ht="15" customHeight="1" x14ac:dyDescent="0.25">
      <c r="A4" s="1"/>
      <c r="B4" s="60"/>
      <c r="C4" s="60"/>
      <c r="D4" s="60"/>
      <c r="E4" s="60"/>
      <c r="F4" s="60"/>
      <c r="G4" s="60"/>
      <c r="H4" s="60"/>
      <c r="I4" s="60"/>
      <c r="J4" s="60"/>
    </row>
    <row r="5" spans="1:10" s="59" customFormat="1" ht="15" customHeight="1" x14ac:dyDescent="0.25">
      <c r="A5" s="1"/>
      <c r="B5" s="283" t="s">
        <v>259</v>
      </c>
      <c r="C5" s="289">
        <v>2016</v>
      </c>
      <c r="D5" s="62"/>
      <c r="F5" s="62"/>
      <c r="G5" s="62"/>
      <c r="H5" s="62"/>
      <c r="I5" s="62"/>
      <c r="J5" s="60"/>
    </row>
    <row r="6" spans="1:10" s="59" customFormat="1" ht="15" customHeight="1" x14ac:dyDescent="0.25">
      <c r="A6" s="1"/>
      <c r="B6" s="243" t="s">
        <v>53</v>
      </c>
      <c r="C6" s="287">
        <v>27567</v>
      </c>
      <c r="D6" s="62"/>
      <c r="F6" s="62"/>
      <c r="G6" s="62"/>
      <c r="H6" s="62"/>
      <c r="I6" s="62"/>
      <c r="J6" s="60"/>
    </row>
    <row r="7" spans="1:10" s="59" customFormat="1" ht="15" customHeight="1" x14ac:dyDescent="0.25">
      <c r="A7" s="1"/>
      <c r="B7" s="243" t="s">
        <v>57</v>
      </c>
      <c r="C7" s="285">
        <v>17569</v>
      </c>
      <c r="D7" s="62"/>
      <c r="F7" s="62"/>
      <c r="G7" s="62"/>
      <c r="H7" s="62"/>
      <c r="I7" s="62"/>
      <c r="J7" s="60"/>
    </row>
    <row r="8" spans="1:10" s="59" customFormat="1" ht="15" customHeight="1" x14ac:dyDescent="0.25">
      <c r="A8" s="1"/>
      <c r="B8" s="243" t="s">
        <v>26</v>
      </c>
      <c r="C8" s="286">
        <v>1402</v>
      </c>
      <c r="D8" s="62"/>
      <c r="F8" s="62"/>
      <c r="G8" s="62"/>
      <c r="H8" s="62"/>
      <c r="I8" s="62"/>
      <c r="J8" s="60"/>
    </row>
    <row r="9" spans="1:10" s="59" customFormat="1" ht="15" customHeight="1" x14ac:dyDescent="0.25">
      <c r="A9" s="1"/>
      <c r="B9" s="243" t="s">
        <v>27</v>
      </c>
      <c r="C9" s="287">
        <f>C6-C7-C8</f>
        <v>8596</v>
      </c>
      <c r="D9" s="85" t="s">
        <v>0</v>
      </c>
      <c r="F9" s="62"/>
      <c r="G9" s="62"/>
      <c r="H9" s="62"/>
      <c r="I9" s="62"/>
      <c r="J9" s="60"/>
    </row>
    <row r="10" spans="1:10" s="59" customFormat="1" ht="15" customHeight="1" x14ac:dyDescent="0.25">
      <c r="A10" s="1"/>
      <c r="B10" s="243" t="s">
        <v>51</v>
      </c>
      <c r="C10" s="286">
        <v>517</v>
      </c>
      <c r="D10" s="243" t="s">
        <v>0</v>
      </c>
      <c r="F10" s="62"/>
      <c r="G10" s="62"/>
      <c r="H10" s="62"/>
      <c r="I10" s="62"/>
      <c r="J10" s="60"/>
    </row>
    <row r="11" spans="1:10" s="59" customFormat="1" ht="15" customHeight="1" x14ac:dyDescent="0.25">
      <c r="A11" s="1"/>
      <c r="B11" s="243" t="s">
        <v>58</v>
      </c>
      <c r="C11" s="287">
        <f>C9-C10</f>
        <v>8079</v>
      </c>
      <c r="D11" s="85" t="s">
        <v>0</v>
      </c>
      <c r="F11" s="62"/>
      <c r="G11" s="62"/>
      <c r="H11" s="62"/>
      <c r="I11" s="62"/>
      <c r="J11" s="60"/>
    </row>
    <row r="12" spans="1:10" s="59" customFormat="1" ht="15" customHeight="1" x14ac:dyDescent="0.25">
      <c r="A12" s="1"/>
      <c r="B12" s="243" t="s">
        <v>54</v>
      </c>
      <c r="C12" s="286">
        <v>2614</v>
      </c>
      <c r="D12" s="62"/>
      <c r="F12" s="62"/>
      <c r="G12" s="62"/>
      <c r="H12" s="62"/>
      <c r="I12" s="62"/>
      <c r="J12" s="60"/>
    </row>
    <row r="13" spans="1:10" s="59" customFormat="1" ht="15" customHeight="1" x14ac:dyDescent="0.25">
      <c r="A13" s="1"/>
      <c r="B13" s="243" t="s">
        <v>35</v>
      </c>
      <c r="C13" s="288">
        <f>C11-C12</f>
        <v>5465</v>
      </c>
      <c r="D13" s="85" t="s">
        <v>0</v>
      </c>
      <c r="F13" s="62"/>
      <c r="G13" s="62"/>
      <c r="H13" s="62"/>
      <c r="I13" s="62"/>
      <c r="J13" s="60"/>
    </row>
    <row r="14" spans="1:10" s="59" customFormat="1" ht="15" customHeight="1" x14ac:dyDescent="0.25">
      <c r="A14" s="1"/>
      <c r="B14" s="62"/>
      <c r="C14" s="62"/>
      <c r="D14" s="62"/>
      <c r="E14" s="62"/>
      <c r="F14" s="62"/>
      <c r="G14" s="62"/>
      <c r="H14" s="62"/>
      <c r="I14" s="62"/>
      <c r="J14" s="60"/>
    </row>
    <row r="15" spans="1:10" s="239" customFormat="1" ht="15" customHeight="1" x14ac:dyDescent="0.25">
      <c r="A15" s="238"/>
      <c r="B15" s="283" t="s">
        <v>260</v>
      </c>
      <c r="C15" s="242"/>
      <c r="D15" s="242"/>
      <c r="E15" s="242"/>
      <c r="F15" s="242"/>
      <c r="G15" s="242"/>
      <c r="H15" s="242"/>
      <c r="I15" s="243"/>
      <c r="J15" s="241"/>
    </row>
    <row r="16" spans="1:10" s="59" customFormat="1" ht="15" customHeight="1" x14ac:dyDescent="0.25">
      <c r="A16" s="1"/>
      <c r="B16" s="239"/>
      <c r="C16" s="289">
        <v>2016</v>
      </c>
      <c r="D16" s="289">
        <v>2015</v>
      </c>
      <c r="E16" s="289"/>
      <c r="F16" s="289"/>
      <c r="G16" s="289">
        <v>2016</v>
      </c>
      <c r="H16" s="289">
        <v>2015</v>
      </c>
      <c r="J16" s="60"/>
    </row>
    <row r="17" spans="1:10" s="59" customFormat="1" ht="15" customHeight="1" x14ac:dyDescent="0.25">
      <c r="A17" s="1"/>
      <c r="B17" s="243" t="s">
        <v>90</v>
      </c>
      <c r="C17" s="285">
        <v>2336</v>
      </c>
      <c r="D17" s="285">
        <v>2336</v>
      </c>
      <c r="E17" s="243"/>
      <c r="F17" s="243" t="s">
        <v>263</v>
      </c>
      <c r="G17" s="285">
        <v>0</v>
      </c>
      <c r="H17" s="285">
        <v>367</v>
      </c>
      <c r="J17" s="60"/>
    </row>
    <row r="18" spans="1:10" s="59" customFormat="1" ht="15" customHeight="1" x14ac:dyDescent="0.25">
      <c r="A18" s="1"/>
      <c r="B18" s="243" t="s">
        <v>50</v>
      </c>
      <c r="C18" s="285">
        <v>1375</v>
      </c>
      <c r="D18" s="285">
        <v>1335</v>
      </c>
      <c r="E18" s="243"/>
      <c r="F18" s="243" t="s">
        <v>93</v>
      </c>
      <c r="G18" s="290">
        <v>3403</v>
      </c>
      <c r="H18" s="290">
        <v>3143</v>
      </c>
      <c r="J18" s="60"/>
    </row>
    <row r="19" spans="1:10" s="59" customFormat="1" ht="15" customHeight="1" x14ac:dyDescent="0.25">
      <c r="A19" s="1"/>
      <c r="B19" s="243" t="s">
        <v>49</v>
      </c>
      <c r="C19" s="285">
        <v>122</v>
      </c>
      <c r="D19" s="285">
        <v>117</v>
      </c>
      <c r="E19" s="243"/>
      <c r="F19" s="243" t="s">
        <v>180</v>
      </c>
      <c r="G19" s="285">
        <f>SUM(G17:G18)</f>
        <v>3403</v>
      </c>
      <c r="H19" s="285">
        <f>SUM(H17:H18)</f>
        <v>3510</v>
      </c>
      <c r="J19" s="60"/>
    </row>
    <row r="20" spans="1:10" s="59" customFormat="1" ht="15" customHeight="1" x14ac:dyDescent="0.25">
      <c r="A20" s="1"/>
      <c r="B20" s="243" t="s">
        <v>261</v>
      </c>
      <c r="C20" s="290">
        <v>1089</v>
      </c>
      <c r="D20" s="290">
        <v>616</v>
      </c>
      <c r="E20" s="243"/>
      <c r="F20" s="243"/>
      <c r="G20" s="285"/>
      <c r="H20" s="285"/>
      <c r="J20" s="60"/>
    </row>
    <row r="21" spans="1:10" s="59" customFormat="1" ht="15" customHeight="1" x14ac:dyDescent="0.25">
      <c r="A21" s="1"/>
      <c r="B21" s="243" t="s">
        <v>179</v>
      </c>
      <c r="C21" s="285">
        <f>SUM(C17:C20)</f>
        <v>4922</v>
      </c>
      <c r="D21" s="285">
        <f>SUM(D17:D20)</f>
        <v>4404</v>
      </c>
      <c r="E21" s="243"/>
      <c r="F21" s="243" t="s">
        <v>95</v>
      </c>
      <c r="G21" s="285">
        <v>13633</v>
      </c>
      <c r="H21" s="285">
        <v>12134</v>
      </c>
      <c r="J21" s="60"/>
    </row>
    <row r="22" spans="1:10" s="59" customFormat="1" ht="15" customHeight="1" x14ac:dyDescent="0.25">
      <c r="A22" s="1"/>
      <c r="B22" s="243"/>
      <c r="C22" s="285"/>
      <c r="D22" s="285"/>
      <c r="E22" s="243"/>
      <c r="F22" s="243" t="s">
        <v>264</v>
      </c>
      <c r="G22" s="290">
        <v>3057</v>
      </c>
      <c r="H22" s="290">
        <v>2957</v>
      </c>
      <c r="J22" s="60"/>
    </row>
    <row r="23" spans="1:10" s="59" customFormat="1" ht="15" customHeight="1" x14ac:dyDescent="0.25">
      <c r="A23" s="1"/>
      <c r="B23" s="243" t="s">
        <v>111</v>
      </c>
      <c r="C23" s="285">
        <v>24677</v>
      </c>
      <c r="D23" s="285">
        <v>22835</v>
      </c>
      <c r="E23" s="243"/>
      <c r="F23" s="243" t="s">
        <v>61</v>
      </c>
      <c r="G23" s="285">
        <f>SUM(G19:G22)</f>
        <v>20093</v>
      </c>
      <c r="H23" s="285">
        <f>SUM(H19:H22)</f>
        <v>18601</v>
      </c>
      <c r="J23" s="60"/>
    </row>
    <row r="24" spans="1:10" s="59" customFormat="1" ht="15" customHeight="1" x14ac:dyDescent="0.25">
      <c r="A24" s="1"/>
      <c r="B24" s="243" t="s">
        <v>60</v>
      </c>
      <c r="C24" s="285">
        <v>2804</v>
      </c>
      <c r="D24" s="285">
        <v>2653</v>
      </c>
      <c r="E24" s="243"/>
      <c r="J24" s="60"/>
    </row>
    <row r="25" spans="1:10" s="59" customFormat="1" ht="15" customHeight="1" x14ac:dyDescent="0.25">
      <c r="A25" s="1"/>
      <c r="B25" s="243" t="s">
        <v>262</v>
      </c>
      <c r="C25" s="290">
        <v>2983</v>
      </c>
      <c r="D25" s="290">
        <v>3099</v>
      </c>
      <c r="E25" s="243"/>
      <c r="F25" s="243" t="s">
        <v>265</v>
      </c>
      <c r="G25" s="290">
        <f>C26-G23</f>
        <v>15293</v>
      </c>
      <c r="H25" s="290">
        <f>D26-H23</f>
        <v>14390</v>
      </c>
      <c r="J25" s="60"/>
    </row>
    <row r="26" spans="1:10" s="59" customFormat="1" ht="15" customHeight="1" x14ac:dyDescent="0.25">
      <c r="A26" s="1"/>
      <c r="B26" s="243" t="s">
        <v>98</v>
      </c>
      <c r="C26" s="291">
        <f>SUM(C21:C25)</f>
        <v>35386</v>
      </c>
      <c r="D26" s="291">
        <f>SUM(D21:D25)</f>
        <v>32991</v>
      </c>
      <c r="E26" s="62"/>
      <c r="F26" s="243" t="s">
        <v>266</v>
      </c>
      <c r="G26" s="291">
        <f>SUM(G23:G25)</f>
        <v>35386</v>
      </c>
      <c r="H26" s="291">
        <f>SUM(H23:H25)</f>
        <v>32991</v>
      </c>
      <c r="J26" s="60"/>
    </row>
    <row r="27" spans="1:10" s="59" customFormat="1" ht="15" customHeight="1" x14ac:dyDescent="0.25">
      <c r="A27" s="1"/>
      <c r="B27" s="62"/>
      <c r="J27" s="60"/>
    </row>
    <row r="28" spans="1:10" s="71" customFormat="1" ht="15" customHeight="1" x14ac:dyDescent="0.25">
      <c r="A28" s="1"/>
      <c r="B28" s="243" t="s">
        <v>361</v>
      </c>
      <c r="C28" s="190">
        <v>3049</v>
      </c>
      <c r="D28" s="84"/>
      <c r="E28" s="84"/>
      <c r="F28" s="73"/>
      <c r="G28" s="73"/>
      <c r="H28" s="84"/>
      <c r="I28" s="84"/>
      <c r="J28" s="70"/>
    </row>
    <row r="29" spans="1:10" s="71" customFormat="1" ht="15" customHeight="1" x14ac:dyDescent="0.25">
      <c r="A29" s="1"/>
      <c r="B29" s="73"/>
      <c r="C29" s="243" t="s">
        <v>0</v>
      </c>
      <c r="D29" s="84"/>
      <c r="E29" s="84" t="s">
        <v>0</v>
      </c>
      <c r="F29" s="73"/>
      <c r="G29" s="73"/>
      <c r="H29" s="84"/>
      <c r="I29" s="84"/>
      <c r="J29" s="70"/>
    </row>
    <row r="30" spans="1:10" ht="15" customHeight="1" x14ac:dyDescent="0.25">
      <c r="A30" s="1"/>
      <c r="B30" s="239" t="s">
        <v>362</v>
      </c>
      <c r="E30" s="58"/>
      <c r="F30" s="58"/>
      <c r="G30" s="58"/>
      <c r="H30" s="58"/>
    </row>
    <row r="31" spans="1:10" ht="15" customHeight="1" x14ac:dyDescent="0.25">
      <c r="A31" s="2"/>
      <c r="B31" s="19" t="s">
        <v>360</v>
      </c>
      <c r="C31" s="3"/>
      <c r="D31" s="3"/>
      <c r="E31" s="3"/>
      <c r="F31" s="3"/>
      <c r="G31" s="3"/>
      <c r="H31" s="3"/>
    </row>
    <row r="32" spans="1:10" s="393" customFormat="1" ht="15" customHeight="1" x14ac:dyDescent="0.25">
      <c r="A32" s="2"/>
      <c r="B32" s="19" t="s">
        <v>363</v>
      </c>
      <c r="C32" s="3"/>
      <c r="D32" s="3"/>
      <c r="E32" s="3"/>
      <c r="F32" s="3"/>
      <c r="G32" s="3"/>
      <c r="H32" s="3"/>
    </row>
    <row r="33" spans="1:10" s="239" customFormat="1" ht="15" customHeight="1" x14ac:dyDescent="0.25">
      <c r="A33" s="2"/>
      <c r="B33" s="3"/>
      <c r="C33" s="3"/>
      <c r="D33" s="3"/>
      <c r="E33" s="3"/>
      <c r="F33" s="3"/>
      <c r="G33" s="3"/>
      <c r="H33" s="3"/>
    </row>
    <row r="34" spans="1:10" s="24" customFormat="1" x14ac:dyDescent="0.25">
      <c r="A34" s="4"/>
      <c r="B34" s="5"/>
      <c r="C34" s="5"/>
      <c r="D34" s="5"/>
      <c r="E34" s="5"/>
      <c r="F34" s="5"/>
      <c r="G34" s="5"/>
      <c r="H34" s="5"/>
    </row>
    <row r="35" spans="1:10" x14ac:dyDescent="0.25">
      <c r="A35" s="2"/>
      <c r="B35" s="3"/>
      <c r="C35" s="3"/>
      <c r="D35" s="3"/>
      <c r="E35" s="3"/>
      <c r="F35" s="3"/>
      <c r="G35" s="3"/>
      <c r="H35" s="3"/>
    </row>
    <row r="36" spans="1:10" x14ac:dyDescent="0.25">
      <c r="A36" s="2"/>
      <c r="B36" s="6" t="s">
        <v>1</v>
      </c>
      <c r="C36" s="6"/>
      <c r="D36" s="6"/>
      <c r="E36" s="6"/>
      <c r="F36" s="6"/>
      <c r="G36" s="174"/>
      <c r="H36" s="174"/>
    </row>
    <row r="37" spans="1:10" x14ac:dyDescent="0.25">
      <c r="A37" s="2"/>
      <c r="B37" s="7" t="s">
        <v>2</v>
      </c>
      <c r="C37" s="3"/>
      <c r="D37" s="3"/>
      <c r="E37" s="3"/>
      <c r="F37" s="3"/>
      <c r="G37" s="3"/>
      <c r="H37" s="3"/>
    </row>
    <row r="38" spans="1:10" s="20" customFormat="1" x14ac:dyDescent="0.25">
      <c r="A38" s="139"/>
      <c r="B38" s="139" t="s">
        <v>3</v>
      </c>
      <c r="C38" s="139"/>
      <c r="D38" s="139"/>
      <c r="E38" s="139"/>
      <c r="F38" s="139"/>
      <c r="G38" s="139"/>
      <c r="H38" s="139"/>
    </row>
    <row r="40" spans="1:10" x14ac:dyDescent="0.25">
      <c r="B40" s="2" t="s">
        <v>4</v>
      </c>
      <c r="C40" s="57" t="s">
        <v>0</v>
      </c>
    </row>
    <row r="41" spans="1:10" s="88" customFormat="1" ht="15" customHeight="1" x14ac:dyDescent="0.25">
      <c r="A41" s="1"/>
      <c r="B41" s="283" t="s">
        <v>44</v>
      </c>
      <c r="C41" s="283"/>
      <c r="E41" s="89"/>
      <c r="F41" s="89"/>
      <c r="G41" s="89"/>
      <c r="H41" s="89"/>
      <c r="I41" s="89"/>
      <c r="J41" s="87"/>
    </row>
    <row r="42" spans="1:10" s="88" customFormat="1" ht="15" customHeight="1" x14ac:dyDescent="0.25">
      <c r="A42" s="1"/>
      <c r="B42" s="243" t="s">
        <v>53</v>
      </c>
      <c r="C42" s="104">
        <v>27567</v>
      </c>
      <c r="E42" s="89"/>
      <c r="F42" s="89"/>
      <c r="G42" s="89"/>
      <c r="H42" s="89"/>
      <c r="I42" s="89"/>
      <c r="J42" s="87"/>
    </row>
    <row r="43" spans="1:10" s="88" customFormat="1" ht="15" customHeight="1" x14ac:dyDescent="0.25">
      <c r="A43" s="1"/>
      <c r="B43" s="243" t="s">
        <v>57</v>
      </c>
      <c r="C43" s="104">
        <v>17569</v>
      </c>
      <c r="E43" s="89"/>
      <c r="F43" s="89"/>
      <c r="G43" s="89"/>
      <c r="H43" s="89"/>
      <c r="I43" s="89"/>
      <c r="J43" s="87"/>
    </row>
    <row r="44" spans="1:10" s="88" customFormat="1" ht="15" customHeight="1" x14ac:dyDescent="0.25">
      <c r="A44" s="1"/>
      <c r="B44" s="243" t="s">
        <v>26</v>
      </c>
      <c r="C44" s="104">
        <v>1402</v>
      </c>
      <c r="E44" s="89"/>
      <c r="F44" s="89"/>
      <c r="G44" s="89"/>
      <c r="H44" s="89"/>
      <c r="I44" s="89"/>
      <c r="J44" s="87"/>
    </row>
    <row r="45" spans="1:10" s="88" customFormat="1" ht="15" customHeight="1" x14ac:dyDescent="0.25">
      <c r="A45" s="1"/>
      <c r="B45" s="243" t="s">
        <v>27</v>
      </c>
      <c r="C45" s="84">
        <f>C42-C43-C44</f>
        <v>8596</v>
      </c>
      <c r="E45" s="85" t="s">
        <v>0</v>
      </c>
      <c r="F45" s="89"/>
      <c r="G45" s="89"/>
      <c r="H45" s="89"/>
      <c r="I45" s="89"/>
      <c r="J45" s="87"/>
    </row>
    <row r="46" spans="1:10" s="88" customFormat="1" ht="15" customHeight="1" x14ac:dyDescent="0.25">
      <c r="A46" s="1"/>
      <c r="B46" s="243" t="s">
        <v>51</v>
      </c>
      <c r="C46" s="104">
        <v>517</v>
      </c>
      <c r="E46" s="89" t="s">
        <v>0</v>
      </c>
      <c r="F46" s="89"/>
      <c r="G46" s="89"/>
      <c r="H46" s="89"/>
      <c r="I46" s="89"/>
      <c r="J46" s="87"/>
    </row>
    <row r="47" spans="1:10" s="88" customFormat="1" ht="15" customHeight="1" x14ac:dyDescent="0.25">
      <c r="A47" s="1"/>
      <c r="B47" s="243" t="s">
        <v>58</v>
      </c>
      <c r="C47" s="84">
        <f>C45-C46</f>
        <v>8079</v>
      </c>
      <c r="E47" s="85" t="s">
        <v>0</v>
      </c>
      <c r="F47" s="89"/>
      <c r="G47" s="89"/>
      <c r="H47" s="89"/>
      <c r="I47" s="89"/>
      <c r="J47" s="87"/>
    </row>
    <row r="48" spans="1:10" s="88" customFormat="1" ht="15" customHeight="1" x14ac:dyDescent="0.25">
      <c r="A48" s="1"/>
      <c r="B48" s="243" t="s">
        <v>54</v>
      </c>
      <c r="C48" s="104">
        <v>2614</v>
      </c>
      <c r="E48" s="89" t="s">
        <v>0</v>
      </c>
      <c r="F48" s="89"/>
      <c r="G48" s="89"/>
      <c r="H48" s="89"/>
      <c r="I48" s="89"/>
      <c r="J48" s="87"/>
    </row>
    <row r="49" spans="1:10" s="88" customFormat="1" ht="15" customHeight="1" x14ac:dyDescent="0.25">
      <c r="A49" s="1"/>
      <c r="B49" s="243" t="s">
        <v>35</v>
      </c>
      <c r="C49" s="84">
        <f>C47-C48</f>
        <v>5465</v>
      </c>
      <c r="E49" s="85" t="s">
        <v>0</v>
      </c>
      <c r="F49" s="89"/>
      <c r="G49" s="89"/>
      <c r="H49" s="89"/>
      <c r="I49" s="89"/>
      <c r="J49" s="87"/>
    </row>
    <row r="50" spans="1:10" s="88" customFormat="1" ht="15" customHeight="1" x14ac:dyDescent="0.25">
      <c r="A50" s="1"/>
      <c r="B50" s="89"/>
      <c r="C50" s="89"/>
      <c r="D50" s="89"/>
      <c r="E50" s="89"/>
      <c r="F50" s="89"/>
      <c r="G50" s="89"/>
      <c r="H50" s="89"/>
      <c r="I50" s="89"/>
      <c r="J50" s="87"/>
    </row>
    <row r="51" spans="1:10" s="88" customFormat="1" ht="15" customHeight="1" x14ac:dyDescent="0.25">
      <c r="A51" s="1"/>
      <c r="B51" s="283" t="s">
        <v>41</v>
      </c>
      <c r="C51" s="242"/>
      <c r="D51" s="242"/>
      <c r="E51" s="242"/>
      <c r="F51" s="242"/>
      <c r="G51" s="242"/>
      <c r="H51" s="242"/>
      <c r="J51" s="87"/>
    </row>
    <row r="52" spans="1:10" s="88" customFormat="1" ht="15" customHeight="1" x14ac:dyDescent="0.25">
      <c r="A52" s="1"/>
      <c r="B52" s="239"/>
      <c r="C52" s="289">
        <v>2016</v>
      </c>
      <c r="D52" s="289">
        <v>2015</v>
      </c>
      <c r="E52" s="289"/>
      <c r="F52" s="289"/>
      <c r="G52" s="289">
        <v>2016</v>
      </c>
      <c r="H52" s="289">
        <v>2015</v>
      </c>
      <c r="J52" s="87"/>
    </row>
    <row r="53" spans="1:10" s="88" customFormat="1" ht="15" customHeight="1" x14ac:dyDescent="0.25">
      <c r="A53" s="1"/>
      <c r="B53" s="243" t="s">
        <v>90</v>
      </c>
      <c r="C53" s="104">
        <v>2336</v>
      </c>
      <c r="D53" s="104">
        <v>2336</v>
      </c>
      <c r="E53" s="243"/>
      <c r="F53" s="243" t="s">
        <v>263</v>
      </c>
      <c r="G53" s="104">
        <v>0</v>
      </c>
      <c r="H53" s="104">
        <v>367</v>
      </c>
      <c r="J53" s="87"/>
    </row>
    <row r="54" spans="1:10" s="88" customFormat="1" ht="15" customHeight="1" x14ac:dyDescent="0.25">
      <c r="A54" s="1"/>
      <c r="B54" s="243" t="s">
        <v>50</v>
      </c>
      <c r="C54" s="104">
        <v>1375</v>
      </c>
      <c r="D54" s="104">
        <v>1335</v>
      </c>
      <c r="E54" s="243"/>
      <c r="F54" s="243" t="s">
        <v>93</v>
      </c>
      <c r="G54" s="292">
        <v>3403</v>
      </c>
      <c r="H54" s="292">
        <v>3143</v>
      </c>
      <c r="J54" s="87"/>
    </row>
    <row r="55" spans="1:10" s="88" customFormat="1" ht="15" customHeight="1" x14ac:dyDescent="0.25">
      <c r="A55" s="1"/>
      <c r="B55" s="243" t="s">
        <v>49</v>
      </c>
      <c r="C55" s="104">
        <v>122</v>
      </c>
      <c r="D55" s="104">
        <v>117</v>
      </c>
      <c r="E55" s="243"/>
      <c r="F55" s="243" t="s">
        <v>180</v>
      </c>
      <c r="G55" s="84">
        <f>SUM(G53:G54)</f>
        <v>3403</v>
      </c>
      <c r="H55" s="84">
        <f>SUM(H53:H54)</f>
        <v>3510</v>
      </c>
      <c r="J55" s="87"/>
    </row>
    <row r="56" spans="1:10" s="88" customFormat="1" ht="15" customHeight="1" x14ac:dyDescent="0.25">
      <c r="A56" s="1"/>
      <c r="B56" s="243" t="s">
        <v>261</v>
      </c>
      <c r="C56" s="292">
        <v>1089</v>
      </c>
      <c r="D56" s="292">
        <v>616</v>
      </c>
      <c r="E56" s="243"/>
      <c r="F56" s="243"/>
      <c r="G56" s="84"/>
      <c r="H56" s="84"/>
      <c r="J56" s="87"/>
    </row>
    <row r="57" spans="1:10" s="88" customFormat="1" ht="15" customHeight="1" x14ac:dyDescent="0.25">
      <c r="A57" s="1"/>
      <c r="B57" s="243" t="s">
        <v>179</v>
      </c>
      <c r="C57" s="84">
        <f>SUM(C53:C56)</f>
        <v>4922</v>
      </c>
      <c r="D57" s="84">
        <f>SUM(D53:D56)</f>
        <v>4404</v>
      </c>
      <c r="E57" s="243"/>
      <c r="F57" s="243" t="s">
        <v>95</v>
      </c>
      <c r="G57" s="104">
        <v>13633</v>
      </c>
      <c r="H57" s="104">
        <v>12134</v>
      </c>
      <c r="J57" s="87"/>
    </row>
    <row r="58" spans="1:10" s="88" customFormat="1" ht="15" customHeight="1" x14ac:dyDescent="0.25">
      <c r="A58" s="1"/>
      <c r="B58" s="243"/>
      <c r="C58" s="84"/>
      <c r="D58" s="84"/>
      <c r="E58" s="243"/>
      <c r="F58" s="243" t="s">
        <v>264</v>
      </c>
      <c r="G58" s="292">
        <v>3057</v>
      </c>
      <c r="H58" s="292">
        <v>2957</v>
      </c>
      <c r="J58" s="87"/>
    </row>
    <row r="59" spans="1:10" s="88" customFormat="1" ht="15" customHeight="1" x14ac:dyDescent="0.25">
      <c r="A59" s="1"/>
      <c r="B59" s="243" t="s">
        <v>111</v>
      </c>
      <c r="C59" s="104">
        <v>24677</v>
      </c>
      <c r="D59" s="104">
        <v>22835</v>
      </c>
      <c r="E59" s="243"/>
      <c r="F59" s="243" t="s">
        <v>61</v>
      </c>
      <c r="G59" s="84">
        <f>SUM(G55:G58)</f>
        <v>20093</v>
      </c>
      <c r="H59" s="84">
        <f>SUM(H55:H58)</f>
        <v>18601</v>
      </c>
      <c r="J59" s="87"/>
    </row>
    <row r="60" spans="1:10" s="88" customFormat="1" ht="15" customHeight="1" x14ac:dyDescent="0.25">
      <c r="A60" s="1"/>
      <c r="B60" s="243" t="s">
        <v>60</v>
      </c>
      <c r="C60" s="104">
        <v>2804</v>
      </c>
      <c r="D60" s="104">
        <v>2653</v>
      </c>
      <c r="E60" s="243"/>
      <c r="F60" s="239"/>
      <c r="J60" s="87"/>
    </row>
    <row r="61" spans="1:10" s="88" customFormat="1" ht="15" customHeight="1" x14ac:dyDescent="0.25">
      <c r="A61" s="1"/>
      <c r="B61" s="243" t="s">
        <v>262</v>
      </c>
      <c r="C61" s="292">
        <v>2983</v>
      </c>
      <c r="D61" s="292">
        <v>3099</v>
      </c>
      <c r="E61" s="243"/>
      <c r="F61" s="243" t="s">
        <v>265</v>
      </c>
      <c r="G61" s="293">
        <f>G62-G59</f>
        <v>15293</v>
      </c>
      <c r="H61" s="293">
        <f>H62-H59</f>
        <v>14390</v>
      </c>
      <c r="J61" s="87"/>
    </row>
    <row r="62" spans="1:10" s="88" customFormat="1" ht="15" customHeight="1" x14ac:dyDescent="0.25">
      <c r="A62" s="1"/>
      <c r="B62" s="243" t="s">
        <v>98</v>
      </c>
      <c r="C62" s="284">
        <f>SUM(C57:C61)</f>
        <v>35386</v>
      </c>
      <c r="D62" s="284">
        <f>SUM(D57:D61)</f>
        <v>32991</v>
      </c>
      <c r="E62" s="243"/>
      <c r="F62" s="243" t="s">
        <v>266</v>
      </c>
      <c r="G62" s="294">
        <f>C62</f>
        <v>35386</v>
      </c>
      <c r="H62" s="294">
        <f>D62</f>
        <v>32991</v>
      </c>
      <c r="J62" s="87"/>
    </row>
    <row r="63" spans="1:10" s="88" customFormat="1" ht="15" customHeight="1" x14ac:dyDescent="0.25">
      <c r="A63" s="1"/>
      <c r="B63" s="243"/>
      <c r="C63" s="84"/>
      <c r="D63" s="84"/>
      <c r="E63" s="243"/>
      <c r="F63" s="243"/>
      <c r="G63" s="84"/>
      <c r="H63" s="84"/>
      <c r="J63" s="87"/>
    </row>
    <row r="64" spans="1:10" s="88" customFormat="1" ht="15" customHeight="1" x14ac:dyDescent="0.25">
      <c r="A64" s="1"/>
      <c r="B64" s="243" t="s">
        <v>361</v>
      </c>
      <c r="C64" s="84"/>
      <c r="D64" s="296">
        <v>3049</v>
      </c>
      <c r="E64" s="243"/>
      <c r="F64" s="243"/>
      <c r="G64" s="84"/>
      <c r="H64" s="84"/>
      <c r="J64" s="87"/>
    </row>
    <row r="65" spans="1:9" x14ac:dyDescent="0.25">
      <c r="B65" s="243" t="s">
        <v>267</v>
      </c>
      <c r="C65" s="239"/>
      <c r="D65" s="295">
        <v>0.35</v>
      </c>
      <c r="E65" s="239" t="s">
        <v>0</v>
      </c>
      <c r="F65" s="239"/>
      <c r="G65" s="239"/>
      <c r="H65" s="239"/>
    </row>
    <row r="66" spans="1:9" s="239" customFormat="1" x14ac:dyDescent="0.25">
      <c r="B66" s="243"/>
      <c r="D66" s="297"/>
    </row>
    <row r="67" spans="1:9" s="149" customFormat="1" x14ac:dyDescent="0.25">
      <c r="B67" s="203"/>
      <c r="D67" s="298"/>
    </row>
    <row r="68" spans="1:9" x14ac:dyDescent="0.25">
      <c r="A68" s="10"/>
      <c r="E68" s="11"/>
      <c r="H68" s="12"/>
    </row>
    <row r="69" spans="1:9" x14ac:dyDescent="0.25">
      <c r="A69" s="10"/>
      <c r="B69" s="2" t="s">
        <v>5</v>
      </c>
    </row>
    <row r="70" spans="1:9" x14ac:dyDescent="0.25">
      <c r="A70" s="10"/>
      <c r="B70" s="3" t="s">
        <v>150</v>
      </c>
      <c r="C70" s="51" t="s">
        <v>271</v>
      </c>
    </row>
    <row r="71" spans="1:9" x14ac:dyDescent="0.25">
      <c r="A71" s="10"/>
      <c r="B71" s="19" t="s">
        <v>35</v>
      </c>
      <c r="C71" s="299">
        <f>C49</f>
        <v>5465</v>
      </c>
      <c r="G71" s="239" t="s">
        <v>269</v>
      </c>
      <c r="H71" s="300">
        <v>2016</v>
      </c>
      <c r="I71" s="300">
        <v>2015</v>
      </c>
    </row>
    <row r="72" spans="1:9" x14ac:dyDescent="0.25">
      <c r="A72" s="10"/>
      <c r="B72" s="19" t="s">
        <v>55</v>
      </c>
      <c r="C72" s="92">
        <f>C46</f>
        <v>517</v>
      </c>
      <c r="D72" s="31"/>
      <c r="G72" s="239" t="s">
        <v>102</v>
      </c>
      <c r="H72" s="13">
        <f>C57</f>
        <v>4922</v>
      </c>
      <c r="I72" s="13">
        <f>D57</f>
        <v>4404</v>
      </c>
    </row>
    <row r="73" spans="1:9" x14ac:dyDescent="0.25">
      <c r="A73" s="10"/>
      <c r="B73" s="19" t="s">
        <v>26</v>
      </c>
      <c r="C73" s="92">
        <f>C44</f>
        <v>1402</v>
      </c>
      <c r="D73" s="31"/>
      <c r="G73" s="239" t="s">
        <v>93</v>
      </c>
      <c r="H73" s="301">
        <f>G54</f>
        <v>3403</v>
      </c>
      <c r="I73" s="301">
        <f>H54</f>
        <v>3143</v>
      </c>
    </row>
    <row r="74" spans="1:9" x14ac:dyDescent="0.25">
      <c r="A74" s="10"/>
      <c r="B74" s="19" t="s">
        <v>101</v>
      </c>
      <c r="C74" s="92">
        <f>-H76</f>
        <v>-258</v>
      </c>
      <c r="D74" s="31"/>
      <c r="G74" s="239" t="s">
        <v>104</v>
      </c>
      <c r="H74" s="13">
        <f>H72-H73</f>
        <v>1519</v>
      </c>
      <c r="I74" s="13">
        <f>I72-I73</f>
        <v>1261</v>
      </c>
    </row>
    <row r="75" spans="1:9" x14ac:dyDescent="0.25">
      <c r="A75" s="10"/>
      <c r="B75" s="19" t="s">
        <v>268</v>
      </c>
      <c r="C75" s="168">
        <f>-D64</f>
        <v>-3049</v>
      </c>
      <c r="D75" s="31"/>
    </row>
    <row r="76" spans="1:9" x14ac:dyDescent="0.25">
      <c r="A76" s="10"/>
      <c r="B76" s="19" t="s">
        <v>75</v>
      </c>
      <c r="C76" s="302">
        <f>SUM(C71:C75)</f>
        <v>4077</v>
      </c>
      <c r="D76" s="31" t="s">
        <v>0</v>
      </c>
      <c r="G76" s="239" t="s">
        <v>101</v>
      </c>
      <c r="H76" s="13">
        <f>H74-I74</f>
        <v>258</v>
      </c>
    </row>
    <row r="77" spans="1:9" x14ac:dyDescent="0.25">
      <c r="A77" s="10"/>
      <c r="B77" s="31"/>
      <c r="C77" s="43"/>
      <c r="D77" s="33"/>
    </row>
    <row r="78" spans="1:9" x14ac:dyDescent="0.25">
      <c r="A78" s="10"/>
      <c r="B78" s="31"/>
      <c r="C78" s="43"/>
      <c r="F78" s="106"/>
      <c r="G78" s="62"/>
      <c r="H78" s="62"/>
      <c r="I78" s="62"/>
    </row>
    <row r="79" spans="1:9" x14ac:dyDescent="0.25">
      <c r="A79" s="10"/>
      <c r="B79" s="3" t="s">
        <v>170</v>
      </c>
      <c r="C79" s="45" t="s">
        <v>271</v>
      </c>
      <c r="G79" s="62"/>
      <c r="H79" s="62"/>
      <c r="I79" s="62"/>
    </row>
    <row r="80" spans="1:9" x14ac:dyDescent="0.25">
      <c r="A80" s="10"/>
      <c r="B80" s="19" t="s">
        <v>27</v>
      </c>
      <c r="C80" s="81">
        <f>C45</f>
        <v>8596</v>
      </c>
    </row>
    <row r="81" spans="1:4" x14ac:dyDescent="0.25">
      <c r="A81" s="10" t="s">
        <v>0</v>
      </c>
      <c r="B81" s="19" t="s">
        <v>272</v>
      </c>
      <c r="C81" s="81">
        <f>C80*D65</f>
        <v>3008.6</v>
      </c>
    </row>
    <row r="82" spans="1:4" x14ac:dyDescent="0.25">
      <c r="A82" s="10"/>
      <c r="B82" s="19" t="s">
        <v>270</v>
      </c>
      <c r="C82" s="43">
        <f>C81-C48</f>
        <v>394.59999999999991</v>
      </c>
      <c r="D82" s="239" t="s">
        <v>0</v>
      </c>
    </row>
    <row r="83" spans="1:4" s="393" customFormat="1" x14ac:dyDescent="0.25">
      <c r="A83" s="10"/>
      <c r="B83" s="19"/>
      <c r="C83" s="43"/>
    </row>
    <row r="84" spans="1:4" s="393" customFormat="1" x14ac:dyDescent="0.25">
      <c r="A84" s="10"/>
      <c r="B84" s="3" t="s">
        <v>206</v>
      </c>
      <c r="C84" s="45" t="s">
        <v>271</v>
      </c>
    </row>
    <row r="85" spans="1:4" s="393" customFormat="1" x14ac:dyDescent="0.25">
      <c r="A85" s="10"/>
      <c r="B85" s="19" t="s">
        <v>35</v>
      </c>
      <c r="C85" s="299">
        <f>(C42-C43-C44)*0.65</f>
        <v>5587.4000000000005</v>
      </c>
    </row>
    <row r="86" spans="1:4" s="393" customFormat="1" x14ac:dyDescent="0.25">
      <c r="A86" s="10"/>
      <c r="B86" s="19" t="s">
        <v>55</v>
      </c>
      <c r="C86" s="92">
        <v>0</v>
      </c>
    </row>
    <row r="87" spans="1:4" s="393" customFormat="1" x14ac:dyDescent="0.25">
      <c r="A87" s="10"/>
      <c r="B87" s="19" t="s">
        <v>26</v>
      </c>
      <c r="C87" s="92">
        <f>C44</f>
        <v>1402</v>
      </c>
    </row>
    <row r="88" spans="1:4" s="393" customFormat="1" x14ac:dyDescent="0.25">
      <c r="A88" s="10"/>
      <c r="B88" s="19" t="s">
        <v>101</v>
      </c>
      <c r="C88" s="92">
        <f>-H76</f>
        <v>-258</v>
      </c>
    </row>
    <row r="89" spans="1:4" s="393" customFormat="1" x14ac:dyDescent="0.25">
      <c r="A89" s="10"/>
      <c r="B89" s="19" t="s">
        <v>268</v>
      </c>
      <c r="C89" s="168">
        <f>-D64</f>
        <v>-3049</v>
      </c>
    </row>
    <row r="90" spans="1:4" s="393" customFormat="1" x14ac:dyDescent="0.25">
      <c r="A90" s="10"/>
      <c r="B90" s="19" t="s">
        <v>75</v>
      </c>
      <c r="C90" s="302">
        <f>SUM(C85:C89)</f>
        <v>3682.4000000000005</v>
      </c>
    </row>
    <row r="91" spans="1:4" s="393" customFormat="1" x14ac:dyDescent="0.25">
      <c r="A91" s="10"/>
      <c r="B91" s="19"/>
      <c r="C91" s="43"/>
    </row>
    <row r="92" spans="1:4" x14ac:dyDescent="0.25">
      <c r="A92" s="10"/>
      <c r="B92" s="11"/>
      <c r="C92" s="46"/>
    </row>
    <row r="93" spans="1:4" s="149" customFormat="1" x14ac:dyDescent="0.25">
      <c r="A93" s="158"/>
      <c r="B93" s="257"/>
      <c r="C93" s="208"/>
    </row>
    <row r="94" spans="1:4" x14ac:dyDescent="0.25">
      <c r="A94" s="10"/>
      <c r="B94" s="11"/>
      <c r="C94" s="43"/>
    </row>
    <row r="95" spans="1:4" s="20" customFormat="1" x14ac:dyDescent="0.25">
      <c r="A95" s="133"/>
      <c r="B95" s="20" t="s">
        <v>125</v>
      </c>
      <c r="C95" s="136"/>
    </row>
    <row r="96" spans="1:4" s="20" customFormat="1" x14ac:dyDescent="0.25">
      <c r="A96" s="133"/>
      <c r="B96" s="20" t="s">
        <v>273</v>
      </c>
      <c r="C96" s="137"/>
    </row>
    <row r="97" spans="1:8" x14ac:dyDescent="0.25">
      <c r="A97" s="10"/>
      <c r="B97" s="11"/>
      <c r="C97" s="44"/>
    </row>
    <row r="98" spans="1:8" x14ac:dyDescent="0.25">
      <c r="A98" s="17"/>
      <c r="D98" s="20"/>
      <c r="E98" s="17"/>
      <c r="F98" s="19"/>
      <c r="G98" s="17"/>
      <c r="H98" s="17"/>
    </row>
    <row r="99" spans="1:8" x14ac:dyDescent="0.25">
      <c r="A99" s="17"/>
      <c r="B99" s="57" t="s">
        <v>0</v>
      </c>
      <c r="C99" s="57" t="s">
        <v>0</v>
      </c>
      <c r="D99" s="20"/>
      <c r="E99" s="17"/>
      <c r="F99" s="19"/>
      <c r="G99" s="17"/>
      <c r="H99" s="17"/>
    </row>
    <row r="100" spans="1:8" x14ac:dyDescent="0.25">
      <c r="A100" s="17"/>
      <c r="D100" s="20"/>
      <c r="E100" s="17"/>
      <c r="F100" s="19"/>
      <c r="G100" s="17"/>
      <c r="H100" s="17"/>
    </row>
    <row r="101" spans="1:8" x14ac:dyDescent="0.25">
      <c r="A101" s="17"/>
      <c r="B101" s="20"/>
      <c r="C101" s="20"/>
      <c r="D101" s="20"/>
      <c r="E101" s="17"/>
      <c r="F101" s="19"/>
      <c r="G101" s="17"/>
      <c r="H101" s="17"/>
    </row>
    <row r="102" spans="1:8" x14ac:dyDescent="0.25">
      <c r="A102" s="17"/>
      <c r="B102" s="21"/>
      <c r="C102" s="22"/>
      <c r="D102" s="20"/>
      <c r="E102" s="17"/>
      <c r="F102" s="19"/>
      <c r="G102" s="17"/>
      <c r="H102" s="17"/>
    </row>
    <row r="103" spans="1:8" x14ac:dyDescent="0.25">
      <c r="A103" s="17"/>
      <c r="B103" s="21"/>
      <c r="C103" s="23"/>
      <c r="D103" s="19"/>
      <c r="E103" s="17"/>
      <c r="F103" s="19"/>
      <c r="G103" s="17"/>
      <c r="H103" s="17"/>
    </row>
    <row r="104" spans="1:8" x14ac:dyDescent="0.25">
      <c r="B104" s="20"/>
      <c r="C104" s="22"/>
      <c r="D104" s="19"/>
      <c r="E104" s="19"/>
      <c r="F104" s="19"/>
    </row>
    <row r="105" spans="1:8" x14ac:dyDescent="0.25">
      <c r="B105" s="20"/>
      <c r="C105" s="22"/>
      <c r="D105" s="19"/>
      <c r="E105" s="19"/>
      <c r="F105" s="19"/>
    </row>
    <row r="106" spans="1:8" x14ac:dyDescent="0.25">
      <c r="B106" s="20"/>
      <c r="C106" s="22"/>
      <c r="D106" s="19"/>
      <c r="E106" s="19"/>
      <c r="F106" s="19"/>
    </row>
    <row r="107" spans="1:8" x14ac:dyDescent="0.25">
      <c r="C107" s="19"/>
    </row>
    <row r="108" spans="1:8" x14ac:dyDescent="0.25">
      <c r="B108" s="3"/>
      <c r="C108" s="19"/>
    </row>
    <row r="109" spans="1:8" x14ac:dyDescent="0.25">
      <c r="B109" s="19"/>
      <c r="C109" s="19"/>
    </row>
  </sheetData>
  <mergeCells count="1">
    <mergeCell ref="B3:J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opLeftCell="A19" workbookViewId="0">
      <selection activeCell="B2" sqref="B2"/>
    </sheetView>
  </sheetViews>
  <sheetFormatPr defaultRowHeight="15" x14ac:dyDescent="0.25"/>
  <cols>
    <col min="1" max="1" width="17.28515625" style="57" customWidth="1"/>
    <col min="2" max="2" width="25.7109375" style="57" customWidth="1"/>
    <col min="3" max="3" width="16" style="57" customWidth="1"/>
    <col min="4" max="4" width="11.7109375" style="57" customWidth="1"/>
    <col min="5" max="5" width="9.5703125" style="57" bestFit="1" customWidth="1"/>
    <col min="6" max="6" width="9.85546875" style="57" bestFit="1" customWidth="1"/>
    <col min="7" max="7" width="9.42578125" style="57" bestFit="1" customWidth="1"/>
    <col min="8" max="8" width="9.140625" style="57"/>
    <col min="9" max="10" width="10.140625" style="57" bestFit="1" customWidth="1"/>
    <col min="11" max="16384" width="9.140625" style="57"/>
  </cols>
  <sheetData>
    <row r="1" spans="1:10" x14ac:dyDescent="0.25">
      <c r="A1" s="2" t="s">
        <v>402</v>
      </c>
      <c r="B1" s="2"/>
    </row>
    <row r="2" spans="1:10" s="149" customFormat="1" x14ac:dyDescent="0.25">
      <c r="A2" s="148"/>
      <c r="B2" s="148"/>
    </row>
    <row r="3" spans="1:10" x14ac:dyDescent="0.25">
      <c r="A3" s="2" t="s">
        <v>0</v>
      </c>
      <c r="B3" s="2" t="s">
        <v>127</v>
      </c>
    </row>
    <row r="4" spans="1:10" x14ac:dyDescent="0.25">
      <c r="A4" s="1"/>
      <c r="B4" s="401" t="s">
        <v>364</v>
      </c>
      <c r="C4" s="401"/>
      <c r="D4" s="401"/>
      <c r="E4" s="401"/>
      <c r="F4" s="401"/>
      <c r="G4" s="401"/>
      <c r="H4" s="401"/>
      <c r="I4" s="401"/>
      <c r="J4" s="401"/>
    </row>
    <row r="5" spans="1:10" s="393" customFormat="1" x14ac:dyDescent="0.25">
      <c r="A5" s="392"/>
      <c r="B5" s="401" t="s">
        <v>365</v>
      </c>
      <c r="C5" s="401"/>
      <c r="D5" s="401"/>
      <c r="E5" s="401"/>
      <c r="F5" s="401"/>
      <c r="G5" s="401"/>
      <c r="H5" s="401"/>
      <c r="I5" s="401"/>
      <c r="J5" s="401"/>
    </row>
    <row r="6" spans="1:10" s="393" customFormat="1" x14ac:dyDescent="0.25">
      <c r="A6" s="392"/>
      <c r="B6" s="401" t="s">
        <v>366</v>
      </c>
      <c r="C6" s="401"/>
      <c r="D6" s="401"/>
      <c r="E6" s="401"/>
      <c r="F6" s="401"/>
      <c r="G6" s="401"/>
      <c r="H6" s="401"/>
      <c r="I6" s="401"/>
      <c r="J6" s="401"/>
    </row>
    <row r="7" spans="1:10" s="393" customFormat="1" x14ac:dyDescent="0.25">
      <c r="A7" s="392"/>
      <c r="B7" s="401" t="s">
        <v>367</v>
      </c>
      <c r="C7" s="401"/>
      <c r="D7" s="401"/>
      <c r="E7" s="401"/>
      <c r="F7" s="401"/>
      <c r="G7" s="401"/>
      <c r="H7" s="401"/>
      <c r="I7" s="401"/>
      <c r="J7" s="401"/>
    </row>
    <row r="8" spans="1:10" s="393" customFormat="1" x14ac:dyDescent="0.25">
      <c r="A8" s="392"/>
      <c r="B8" s="394"/>
      <c r="C8" s="394"/>
      <c r="D8" s="394"/>
      <c r="E8" s="394"/>
      <c r="F8" s="394"/>
      <c r="G8" s="394"/>
      <c r="H8" s="394"/>
      <c r="I8" s="394"/>
      <c r="J8" s="394"/>
    </row>
    <row r="9" spans="1:10" ht="15" customHeight="1" x14ac:dyDescent="0.25">
      <c r="A9" s="2"/>
      <c r="B9" s="3"/>
      <c r="C9" s="3"/>
      <c r="D9" s="3"/>
      <c r="E9" s="3"/>
      <c r="F9" s="3"/>
      <c r="G9" s="3"/>
      <c r="H9" s="3"/>
    </row>
    <row r="10" spans="1:10" s="149" customFormat="1" x14ac:dyDescent="0.25">
      <c r="A10" s="148"/>
      <c r="B10" s="151"/>
      <c r="C10" s="151"/>
      <c r="D10" s="151"/>
      <c r="E10" s="151"/>
      <c r="F10" s="151"/>
      <c r="G10" s="151"/>
      <c r="H10" s="151"/>
    </row>
    <row r="11" spans="1:10" x14ac:dyDescent="0.25">
      <c r="A11" s="2"/>
      <c r="B11" s="3"/>
      <c r="C11" s="3"/>
      <c r="D11" s="3"/>
      <c r="E11" s="3"/>
      <c r="F11" s="3"/>
      <c r="G11" s="3"/>
      <c r="H11" s="3"/>
    </row>
    <row r="12" spans="1:10" x14ac:dyDescent="0.25">
      <c r="A12" s="2"/>
      <c r="B12" s="6" t="s">
        <v>1</v>
      </c>
      <c r="C12" s="6"/>
      <c r="D12" s="6"/>
      <c r="E12" s="6"/>
      <c r="F12" s="6"/>
      <c r="G12" s="6"/>
      <c r="H12" s="6"/>
    </row>
    <row r="13" spans="1:10" x14ac:dyDescent="0.25">
      <c r="A13" s="2"/>
      <c r="B13" s="7" t="s">
        <v>2</v>
      </c>
      <c r="C13" s="3"/>
      <c r="D13" s="3"/>
      <c r="E13" s="3"/>
      <c r="F13" s="3"/>
      <c r="G13" s="3"/>
      <c r="H13" s="3"/>
    </row>
    <row r="14" spans="1:10" s="20" customFormat="1" x14ac:dyDescent="0.25">
      <c r="A14" s="139"/>
      <c r="B14" s="139" t="s">
        <v>3</v>
      </c>
      <c r="C14" s="139"/>
      <c r="D14" s="139"/>
      <c r="E14" s="139"/>
      <c r="F14" s="139"/>
      <c r="G14" s="139"/>
      <c r="H14" s="139"/>
    </row>
    <row r="16" spans="1:10" x14ac:dyDescent="0.25">
      <c r="B16" s="2" t="s">
        <v>4</v>
      </c>
      <c r="C16" s="57" t="s">
        <v>0</v>
      </c>
    </row>
    <row r="17" spans="1:10" x14ac:dyDescent="0.25">
      <c r="B17" s="239" t="s">
        <v>274</v>
      </c>
      <c r="C17" s="32">
        <v>90000</v>
      </c>
    </row>
    <row r="18" spans="1:10" s="239" customFormat="1" x14ac:dyDescent="0.25">
      <c r="C18" s="127"/>
    </row>
    <row r="19" spans="1:10" s="239" customFormat="1" x14ac:dyDescent="0.25">
      <c r="B19" s="409" t="s">
        <v>275</v>
      </c>
      <c r="C19" s="409"/>
      <c r="D19" s="409"/>
    </row>
    <row r="20" spans="1:10" s="239" customFormat="1" x14ac:dyDescent="0.25">
      <c r="B20" s="303" t="s">
        <v>63</v>
      </c>
      <c r="C20" s="303" t="s">
        <v>64</v>
      </c>
      <c r="D20" s="303" t="s">
        <v>65</v>
      </c>
    </row>
    <row r="21" spans="1:10" s="239" customFormat="1" x14ac:dyDescent="0.25">
      <c r="B21" s="35">
        <v>9275</v>
      </c>
      <c r="C21" s="35">
        <v>18550</v>
      </c>
      <c r="D21" s="107">
        <v>0.1</v>
      </c>
    </row>
    <row r="22" spans="1:10" s="239" customFormat="1" x14ac:dyDescent="0.25">
      <c r="A22" s="239" t="s">
        <v>0</v>
      </c>
      <c r="B22" s="35">
        <v>37650</v>
      </c>
      <c r="C22" s="310">
        <v>75300</v>
      </c>
      <c r="D22" s="107">
        <v>0.15</v>
      </c>
    </row>
    <row r="23" spans="1:10" s="239" customFormat="1" x14ac:dyDescent="0.25">
      <c r="B23" s="35">
        <v>91150</v>
      </c>
      <c r="C23" s="35">
        <v>151900</v>
      </c>
      <c r="D23" s="107">
        <v>0.25</v>
      </c>
    </row>
    <row r="24" spans="1:10" s="239" customFormat="1" x14ac:dyDescent="0.25">
      <c r="B24" s="35">
        <v>190150</v>
      </c>
      <c r="C24" s="35">
        <v>231450</v>
      </c>
      <c r="D24" s="107">
        <v>0.28000000000000003</v>
      </c>
    </row>
    <row r="25" spans="1:10" x14ac:dyDescent="0.25">
      <c r="A25" s="9" t="s">
        <v>0</v>
      </c>
      <c r="B25" s="35">
        <v>413350</v>
      </c>
      <c r="C25" s="35">
        <v>413350</v>
      </c>
      <c r="D25" s="107">
        <v>0.33</v>
      </c>
    </row>
    <row r="26" spans="1:10" s="239" customFormat="1" x14ac:dyDescent="0.25">
      <c r="A26" s="9"/>
      <c r="B26" s="35">
        <v>415050</v>
      </c>
      <c r="C26" s="35">
        <v>466950</v>
      </c>
      <c r="D26" s="107">
        <v>0.35</v>
      </c>
      <c r="G26" s="306"/>
    </row>
    <row r="27" spans="1:10" s="239" customFormat="1" x14ac:dyDescent="0.25">
      <c r="A27" s="9"/>
      <c r="B27" s="57"/>
      <c r="C27" s="57"/>
      <c r="D27" s="107">
        <v>0.39600000000000002</v>
      </c>
      <c r="G27" s="306"/>
    </row>
    <row r="28" spans="1:10" s="239" customFormat="1" x14ac:dyDescent="0.25">
      <c r="A28" s="9"/>
      <c r="C28" s="86"/>
      <c r="G28" s="306"/>
    </row>
    <row r="29" spans="1:10" s="149" customFormat="1" x14ac:dyDescent="0.25">
      <c r="A29" s="281"/>
      <c r="C29" s="305"/>
    </row>
    <row r="30" spans="1:10" x14ac:dyDescent="0.25">
      <c r="A30" s="10"/>
      <c r="E30" s="11"/>
    </row>
    <row r="31" spans="1:10" x14ac:dyDescent="0.25">
      <c r="A31" s="10"/>
      <c r="B31" s="2" t="s">
        <v>5</v>
      </c>
    </row>
    <row r="32" spans="1:10" x14ac:dyDescent="0.25">
      <c r="A32" s="10"/>
      <c r="B32" s="19"/>
      <c r="F32" s="410" t="s">
        <v>276</v>
      </c>
      <c r="G32" s="410"/>
      <c r="H32" s="410"/>
      <c r="I32" s="410"/>
      <c r="J32" s="410"/>
    </row>
    <row r="33" spans="1:12" x14ac:dyDescent="0.25">
      <c r="A33" s="10"/>
      <c r="B33" s="88" t="s">
        <v>368</v>
      </c>
      <c r="C33" s="108">
        <v>0.25</v>
      </c>
      <c r="F33" s="303" t="s">
        <v>63</v>
      </c>
      <c r="G33" s="303" t="s">
        <v>64</v>
      </c>
      <c r="H33" s="303"/>
      <c r="I33" s="303" t="s">
        <v>63</v>
      </c>
      <c r="J33" s="303" t="s">
        <v>64</v>
      </c>
    </row>
    <row r="34" spans="1:12" x14ac:dyDescent="0.25">
      <c r="A34" s="10"/>
      <c r="D34" s="31"/>
      <c r="F34" s="311">
        <f>B21*D21</f>
        <v>927.5</v>
      </c>
      <c r="G34" s="311">
        <f>C21*D21</f>
        <v>1855</v>
      </c>
      <c r="H34" s="311"/>
      <c r="I34" s="311">
        <f>F34</f>
        <v>927.5</v>
      </c>
      <c r="J34" s="311">
        <f>G34</f>
        <v>1855</v>
      </c>
    </row>
    <row r="35" spans="1:12" x14ac:dyDescent="0.25">
      <c r="A35" s="10"/>
      <c r="B35" s="57" t="s">
        <v>170</v>
      </c>
      <c r="D35" s="31"/>
      <c r="F35" s="311">
        <f>(B22-B21)*D22</f>
        <v>4256.25</v>
      </c>
      <c r="G35" s="311">
        <f>(C22-C21)*D22</f>
        <v>8512.5</v>
      </c>
      <c r="H35" s="311"/>
      <c r="I35" s="311">
        <f>F35+I34</f>
        <v>5183.75</v>
      </c>
      <c r="J35" s="311">
        <f>G35+J34</f>
        <v>10367.5</v>
      </c>
    </row>
    <row r="36" spans="1:12" x14ac:dyDescent="0.25">
      <c r="A36" s="10"/>
      <c r="B36" s="88" t="s">
        <v>78</v>
      </c>
      <c r="C36" s="64">
        <f>J35+(C17-C22)*D23</f>
        <v>14042.5</v>
      </c>
      <c r="D36" s="31"/>
      <c r="F36" s="311">
        <f>(B23-B22)*D23</f>
        <v>13375</v>
      </c>
      <c r="G36" s="311">
        <f>(C23-C22)*D23</f>
        <v>19150</v>
      </c>
      <c r="H36" s="311"/>
      <c r="I36" s="311">
        <f t="shared" ref="I36:J39" si="0">F36+I35</f>
        <v>18558.75</v>
      </c>
      <c r="J36" s="311">
        <f t="shared" si="0"/>
        <v>29517.5</v>
      </c>
    </row>
    <row r="37" spans="1:12" s="88" customFormat="1" x14ac:dyDescent="0.25">
      <c r="A37" s="10"/>
      <c r="B37" s="88" t="s">
        <v>370</v>
      </c>
      <c r="C37" s="56">
        <f>C36/C17</f>
        <v>0.15602777777777777</v>
      </c>
      <c r="D37" s="31"/>
      <c r="F37" s="311">
        <f>(B24-B23)*D24</f>
        <v>27720.000000000004</v>
      </c>
      <c r="G37" s="311">
        <f>(C24-C23)*D24</f>
        <v>22274.000000000004</v>
      </c>
      <c r="H37" s="311"/>
      <c r="I37" s="311">
        <f t="shared" si="0"/>
        <v>46278.75</v>
      </c>
      <c r="J37" s="311">
        <f t="shared" si="0"/>
        <v>51791.5</v>
      </c>
    </row>
    <row r="38" spans="1:12" s="88" customFormat="1" x14ac:dyDescent="0.25">
      <c r="A38" s="10"/>
      <c r="D38" s="31"/>
      <c r="F38" s="311">
        <f>(B25-B24)*D25</f>
        <v>73656</v>
      </c>
      <c r="G38" s="311">
        <f>(C25-C24)*D25</f>
        <v>60027</v>
      </c>
      <c r="H38" s="311"/>
      <c r="I38" s="311">
        <f t="shared" si="0"/>
        <v>119934.75</v>
      </c>
      <c r="J38" s="311">
        <f t="shared" si="0"/>
        <v>111818.5</v>
      </c>
    </row>
    <row r="39" spans="1:12" x14ac:dyDescent="0.25">
      <c r="A39" s="10"/>
      <c r="B39" s="88" t="s">
        <v>371</v>
      </c>
      <c r="C39" s="108">
        <v>0.25</v>
      </c>
      <c r="D39" s="31"/>
      <c r="F39" s="311">
        <f>(B26-B25)*D26</f>
        <v>595</v>
      </c>
      <c r="G39" s="311">
        <f>(C26-C25)*D26</f>
        <v>18760</v>
      </c>
      <c r="H39" s="311"/>
      <c r="I39" s="311">
        <f t="shared" si="0"/>
        <v>120529.75</v>
      </c>
      <c r="J39" s="311">
        <f t="shared" si="0"/>
        <v>130578.5</v>
      </c>
    </row>
    <row r="40" spans="1:12" x14ac:dyDescent="0.25">
      <c r="A40" s="10"/>
      <c r="D40" s="31"/>
      <c r="K40" s="71"/>
      <c r="L40" s="71"/>
    </row>
    <row r="41" spans="1:12" s="393" customFormat="1" x14ac:dyDescent="0.25">
      <c r="A41" s="10"/>
      <c r="B41" s="393" t="s">
        <v>84</v>
      </c>
      <c r="D41" s="31"/>
    </row>
    <row r="42" spans="1:12" s="393" customFormat="1" x14ac:dyDescent="0.25">
      <c r="A42" s="10"/>
      <c r="B42" s="88" t="s">
        <v>78</v>
      </c>
      <c r="C42" s="64">
        <f>I36+(C17-B23)*D24</f>
        <v>18236.75</v>
      </c>
      <c r="D42" s="31"/>
    </row>
    <row r="43" spans="1:12" s="239" customFormat="1" x14ac:dyDescent="0.25">
      <c r="A43" s="10"/>
      <c r="B43" s="19" t="s">
        <v>79</v>
      </c>
      <c r="C43" s="75">
        <f>C42/C17</f>
        <v>0.20263055555555556</v>
      </c>
      <c r="D43" s="31"/>
      <c r="I43" s="306"/>
    </row>
    <row r="44" spans="1:12" s="393" customFormat="1" x14ac:dyDescent="0.25">
      <c r="A44" s="10"/>
      <c r="B44" s="19"/>
      <c r="C44" s="75"/>
      <c r="D44" s="31"/>
      <c r="I44" s="306"/>
    </row>
    <row r="45" spans="1:12" s="149" customFormat="1" x14ac:dyDescent="0.25">
      <c r="A45" s="158"/>
      <c r="B45" s="249"/>
      <c r="C45" s="308"/>
      <c r="D45" s="207"/>
      <c r="I45" s="309"/>
    </row>
    <row r="46" spans="1:12" x14ac:dyDescent="0.25">
      <c r="A46" s="10"/>
      <c r="B46" s="19"/>
      <c r="C46" s="75"/>
      <c r="D46" s="33"/>
    </row>
    <row r="47" spans="1:12" s="20" customFormat="1" x14ac:dyDescent="0.25">
      <c r="A47" s="133" t="s">
        <v>0</v>
      </c>
      <c r="B47" s="20" t="s">
        <v>125</v>
      </c>
      <c r="C47" s="140"/>
      <c r="D47" s="142"/>
    </row>
    <row r="48" spans="1:12" s="20" customFormat="1" x14ac:dyDescent="0.25">
      <c r="A48" s="133"/>
      <c r="B48" s="20" t="s">
        <v>76</v>
      </c>
      <c r="C48" s="141"/>
    </row>
    <row r="49" spans="1:13" s="20" customFormat="1" x14ac:dyDescent="0.25">
      <c r="A49" s="133"/>
      <c r="B49" s="20" t="s">
        <v>80</v>
      </c>
      <c r="C49" s="136"/>
      <c r="M49" s="304"/>
    </row>
    <row r="50" spans="1:13" x14ac:dyDescent="0.25">
      <c r="A50" s="10"/>
      <c r="B50" s="31"/>
      <c r="C50" s="45"/>
    </row>
    <row r="51" spans="1:13" x14ac:dyDescent="0.25">
      <c r="A51" s="10"/>
      <c r="B51" s="31"/>
      <c r="C51" s="46"/>
    </row>
    <row r="52" spans="1:13" x14ac:dyDescent="0.25">
      <c r="A52" s="10"/>
      <c r="B52" s="31"/>
      <c r="C52" s="43"/>
    </row>
    <row r="53" spans="1:13" x14ac:dyDescent="0.25">
      <c r="A53" s="10"/>
      <c r="B53" s="31"/>
      <c r="C53" s="45"/>
    </row>
    <row r="54" spans="1:13" x14ac:dyDescent="0.25">
      <c r="A54" s="10"/>
      <c r="B54" s="11"/>
      <c r="C54" s="46"/>
    </row>
    <row r="55" spans="1:13" x14ac:dyDescent="0.25">
      <c r="A55" s="10" t="s">
        <v>0</v>
      </c>
      <c r="B55" s="11"/>
      <c r="C55" s="43"/>
    </row>
    <row r="56" spans="1:13" x14ac:dyDescent="0.25">
      <c r="A56" s="10"/>
      <c r="B56" s="11"/>
      <c r="C56" s="43"/>
    </row>
    <row r="57" spans="1:13" x14ac:dyDescent="0.25">
      <c r="A57" s="10"/>
      <c r="B57" s="11"/>
      <c r="C57" s="43"/>
    </row>
    <row r="58" spans="1:13" x14ac:dyDescent="0.25">
      <c r="A58" s="10"/>
      <c r="B58" s="11"/>
      <c r="C58" s="47"/>
    </row>
    <row r="59" spans="1:13" x14ac:dyDescent="0.25">
      <c r="A59" s="10"/>
      <c r="B59" s="11"/>
      <c r="C59" s="44"/>
    </row>
    <row r="60" spans="1:13" x14ac:dyDescent="0.25">
      <c r="A60" s="10"/>
    </row>
    <row r="61" spans="1:13" x14ac:dyDescent="0.25">
      <c r="A61" s="10"/>
      <c r="B61" s="57" t="s">
        <v>0</v>
      </c>
      <c r="C61" s="57" t="s">
        <v>0</v>
      </c>
    </row>
    <row r="62" spans="1:13" x14ac:dyDescent="0.25">
      <c r="A62" s="10"/>
    </row>
    <row r="63" spans="1:13" x14ac:dyDescent="0.25">
      <c r="A63" s="17"/>
      <c r="B63" s="20"/>
      <c r="C63" s="20"/>
      <c r="D63" s="20"/>
      <c r="E63" s="17"/>
      <c r="F63" s="19"/>
      <c r="G63" s="17"/>
      <c r="H63" s="17"/>
    </row>
    <row r="64" spans="1:13" x14ac:dyDescent="0.25">
      <c r="A64" s="17"/>
      <c r="B64" s="21"/>
      <c r="C64" s="22"/>
      <c r="D64" s="20"/>
      <c r="E64" s="17"/>
      <c r="F64" s="19"/>
      <c r="G64" s="17"/>
      <c r="H64" s="17"/>
    </row>
    <row r="65" spans="1:8" x14ac:dyDescent="0.25">
      <c r="A65" s="17"/>
      <c r="B65" s="21"/>
      <c r="C65" s="23"/>
      <c r="D65" s="20"/>
      <c r="E65" s="17"/>
      <c r="F65" s="19"/>
      <c r="G65" s="17"/>
      <c r="H65" s="17"/>
    </row>
    <row r="66" spans="1:8" x14ac:dyDescent="0.25">
      <c r="A66" s="17"/>
      <c r="B66" s="20"/>
      <c r="C66" s="22"/>
      <c r="D66" s="20"/>
      <c r="E66" s="17"/>
      <c r="F66" s="19"/>
      <c r="G66" s="17"/>
      <c r="H66" s="17"/>
    </row>
    <row r="67" spans="1:8" x14ac:dyDescent="0.25">
      <c r="A67" s="17"/>
      <c r="B67" s="20"/>
      <c r="C67" s="22"/>
      <c r="D67" s="20"/>
      <c r="E67" s="17"/>
      <c r="F67" s="19"/>
      <c r="G67" s="17"/>
      <c r="H67" s="17"/>
    </row>
    <row r="68" spans="1:8" x14ac:dyDescent="0.25">
      <c r="A68" s="17"/>
      <c r="B68" s="20"/>
      <c r="C68" s="22"/>
      <c r="D68" s="19"/>
      <c r="E68" s="17"/>
      <c r="F68" s="19"/>
      <c r="G68" s="17"/>
      <c r="H68" s="17"/>
    </row>
    <row r="69" spans="1:8" x14ac:dyDescent="0.25">
      <c r="C69" s="19"/>
      <c r="D69" s="19"/>
      <c r="E69" s="19"/>
      <c r="F69" s="19"/>
    </row>
    <row r="70" spans="1:8" x14ac:dyDescent="0.25">
      <c r="B70" s="3"/>
      <c r="C70" s="19"/>
      <c r="D70" s="19"/>
      <c r="E70" s="19"/>
      <c r="F70" s="19"/>
    </row>
    <row r="71" spans="1:8" x14ac:dyDescent="0.25">
      <c r="B71" s="19"/>
      <c r="C71" s="19"/>
      <c r="D71" s="19"/>
      <c r="E71" s="19"/>
      <c r="F71" s="19"/>
    </row>
  </sheetData>
  <mergeCells count="6">
    <mergeCell ref="B4:J4"/>
    <mergeCell ref="B19:D19"/>
    <mergeCell ref="F32:J32"/>
    <mergeCell ref="B5:J5"/>
    <mergeCell ref="B6:J6"/>
    <mergeCell ref="B7:J7"/>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topLeftCell="A7" workbookViewId="0">
      <selection activeCell="A2" sqref="A2"/>
    </sheetView>
  </sheetViews>
  <sheetFormatPr defaultRowHeight="15" x14ac:dyDescent="0.25"/>
  <cols>
    <col min="1" max="1" width="17.28515625" style="57" customWidth="1"/>
    <col min="2" max="2" width="41.85546875" style="57" customWidth="1"/>
    <col min="3" max="3" width="16" style="57" customWidth="1"/>
    <col min="4" max="4" width="11.7109375" style="57" customWidth="1"/>
    <col min="5" max="6" width="9.140625" style="57"/>
    <col min="7" max="7" width="9.5703125" style="57" bestFit="1" customWidth="1"/>
    <col min="8" max="8" width="11.7109375" style="57" customWidth="1"/>
    <col min="9" max="9" width="12.5703125" style="57" customWidth="1"/>
    <col min="10" max="10" width="10.140625" style="57" bestFit="1" customWidth="1"/>
    <col min="11" max="11" width="9.140625" style="57"/>
    <col min="12" max="12" width="9.7109375" style="57" bestFit="1" customWidth="1"/>
    <col min="13" max="13" width="9.5703125" style="57" bestFit="1" customWidth="1"/>
    <col min="14" max="16384" width="9.140625" style="57"/>
  </cols>
  <sheetData>
    <row r="1" spans="1:14" x14ac:dyDescent="0.25">
      <c r="A1" s="2" t="s">
        <v>403</v>
      </c>
      <c r="B1" s="2"/>
    </row>
    <row r="2" spans="1:14" s="257" customFormat="1" x14ac:dyDescent="0.25"/>
    <row r="3" spans="1:14" x14ac:dyDescent="0.25">
      <c r="A3" s="2" t="s">
        <v>0</v>
      </c>
      <c r="B3" s="2" t="s">
        <v>127</v>
      </c>
    </row>
    <row r="4" spans="1:14" ht="15" customHeight="1" x14ac:dyDescent="0.25">
      <c r="A4" s="1"/>
      <c r="B4" s="401" t="s">
        <v>277</v>
      </c>
      <c r="C4" s="401"/>
      <c r="D4" s="401"/>
      <c r="E4" s="401"/>
      <c r="F4" s="401"/>
      <c r="G4" s="401"/>
      <c r="H4" s="401"/>
      <c r="I4" s="401"/>
    </row>
    <row r="5" spans="1:14" ht="15" customHeight="1" x14ac:dyDescent="0.25">
      <c r="A5" s="1"/>
      <c r="B5" s="57" t="s">
        <v>6</v>
      </c>
      <c r="E5" s="58"/>
      <c r="F5" s="58"/>
      <c r="G5" s="58"/>
    </row>
    <row r="6" spans="1:14" ht="15" customHeight="1" x14ac:dyDescent="0.25">
      <c r="A6" s="1"/>
      <c r="B6" s="239" t="s">
        <v>278</v>
      </c>
      <c r="E6" s="58"/>
      <c r="F6" s="58"/>
      <c r="G6" s="58"/>
    </row>
    <row r="7" spans="1:14" ht="15" customHeight="1" x14ac:dyDescent="0.25">
      <c r="A7" s="1"/>
      <c r="B7" s="239" t="s">
        <v>279</v>
      </c>
      <c r="E7" s="58"/>
      <c r="F7" s="58"/>
      <c r="G7" s="58"/>
    </row>
    <row r="8" spans="1:14" ht="15" customHeight="1" x14ac:dyDescent="0.25">
      <c r="A8" s="1"/>
      <c r="B8" s="239" t="s">
        <v>280</v>
      </c>
      <c r="E8" s="58"/>
      <c r="F8" s="58"/>
      <c r="G8" s="58"/>
    </row>
    <row r="9" spans="1:14" ht="15" customHeight="1" x14ac:dyDescent="0.25">
      <c r="A9" s="1"/>
      <c r="B9" s="239" t="s">
        <v>281</v>
      </c>
      <c r="E9" s="58"/>
      <c r="F9" s="58"/>
      <c r="G9" s="58"/>
    </row>
    <row r="10" spans="1:14" ht="15" customHeight="1" x14ac:dyDescent="0.25">
      <c r="A10" s="2"/>
      <c r="B10" s="3"/>
      <c r="C10" s="3"/>
      <c r="D10" s="3"/>
      <c r="E10" s="3"/>
      <c r="F10" s="3"/>
      <c r="G10" s="3"/>
    </row>
    <row r="11" spans="1:14" s="24" customFormat="1" x14ac:dyDescent="0.25">
      <c r="A11" s="4"/>
      <c r="B11" s="5"/>
      <c r="C11" s="5"/>
      <c r="D11" s="5"/>
      <c r="E11" s="5"/>
      <c r="F11" s="5"/>
      <c r="G11" s="5"/>
    </row>
    <row r="12" spans="1:14" x14ac:dyDescent="0.25">
      <c r="A12" s="2"/>
      <c r="B12" s="3"/>
      <c r="C12" s="3"/>
      <c r="D12" s="3"/>
      <c r="E12" s="3"/>
      <c r="F12" s="3"/>
      <c r="G12" s="3"/>
    </row>
    <row r="13" spans="1:14" x14ac:dyDescent="0.25">
      <c r="A13" s="2"/>
      <c r="B13" s="6" t="s">
        <v>1</v>
      </c>
      <c r="C13" s="6"/>
      <c r="D13" s="6"/>
      <c r="E13" s="6"/>
      <c r="F13" s="6"/>
      <c r="G13" s="174"/>
      <c r="H13" s="71"/>
      <c r="I13" s="71"/>
      <c r="J13" s="71"/>
      <c r="K13" s="71"/>
      <c r="L13" s="71"/>
      <c r="M13" s="71"/>
      <c r="N13" s="71"/>
    </row>
    <row r="14" spans="1:14" x14ac:dyDescent="0.25">
      <c r="A14" s="2"/>
      <c r="B14" s="7" t="s">
        <v>2</v>
      </c>
      <c r="C14" s="3"/>
      <c r="D14" s="3"/>
      <c r="E14" s="3"/>
      <c r="F14" s="3"/>
      <c r="G14" s="3"/>
      <c r="H14" s="71"/>
      <c r="I14" s="71"/>
      <c r="J14" s="71"/>
      <c r="K14" s="71"/>
      <c r="L14" s="71"/>
      <c r="M14" s="71"/>
      <c r="N14" s="71"/>
    </row>
    <row r="15" spans="1:14" s="20" customFormat="1" x14ac:dyDescent="0.25">
      <c r="A15" s="139"/>
      <c r="B15" s="139" t="s">
        <v>3</v>
      </c>
      <c r="C15" s="139"/>
      <c r="D15" s="139"/>
      <c r="E15" s="139"/>
      <c r="F15" s="139"/>
      <c r="G15" s="139"/>
    </row>
    <row r="16" spans="1:14" x14ac:dyDescent="0.25">
      <c r="B16" s="71"/>
      <c r="C16" s="71"/>
      <c r="D16" s="71"/>
      <c r="E16" s="71"/>
      <c r="F16" s="71"/>
      <c r="G16" s="71"/>
      <c r="H16" s="71"/>
      <c r="I16" s="71"/>
      <c r="J16" s="71"/>
      <c r="K16" s="71"/>
      <c r="L16" s="71"/>
      <c r="M16" s="71"/>
      <c r="N16" s="71"/>
    </row>
    <row r="17" spans="1:14" x14ac:dyDescent="0.25">
      <c r="B17" s="2" t="s">
        <v>4</v>
      </c>
      <c r="C17" s="71" t="s">
        <v>0</v>
      </c>
      <c r="D17" s="71"/>
      <c r="E17" s="71"/>
      <c r="F17" s="71"/>
      <c r="G17" s="71"/>
      <c r="H17" s="71"/>
      <c r="I17" s="71"/>
      <c r="J17" s="71"/>
      <c r="K17" s="71"/>
      <c r="L17" s="71"/>
      <c r="M17" s="71"/>
      <c r="N17" s="71"/>
    </row>
    <row r="18" spans="1:14" x14ac:dyDescent="0.25">
      <c r="B18" s="2"/>
      <c r="C18" s="71"/>
      <c r="D18" s="71"/>
      <c r="E18" s="71"/>
      <c r="F18" s="71"/>
      <c r="G18"/>
      <c r="H18"/>
      <c r="I18" s="71"/>
      <c r="M18"/>
      <c r="N18" s="71"/>
    </row>
    <row r="19" spans="1:14" x14ac:dyDescent="0.25">
      <c r="B19" s="239" t="s">
        <v>282</v>
      </c>
      <c r="C19" s="32">
        <v>20000</v>
      </c>
      <c r="D19" s="71"/>
      <c r="E19" s="71"/>
      <c r="F19" s="71"/>
      <c r="G19"/>
      <c r="H19"/>
      <c r="I19" s="71"/>
      <c r="M19"/>
      <c r="N19" s="71"/>
    </row>
    <row r="20" spans="1:14" x14ac:dyDescent="0.25">
      <c r="A20" s="9" t="s">
        <v>0</v>
      </c>
      <c r="B20" s="239" t="s">
        <v>283</v>
      </c>
      <c r="C20" s="32">
        <v>50000</v>
      </c>
      <c r="D20" s="71"/>
      <c r="E20" s="71"/>
      <c r="F20" s="71"/>
      <c r="G20"/>
      <c r="H20"/>
      <c r="I20" s="71"/>
      <c r="M20"/>
      <c r="N20" s="71"/>
    </row>
    <row r="21" spans="1:14" x14ac:dyDescent="0.25">
      <c r="A21" s="10"/>
      <c r="B21" s="239" t="s">
        <v>284</v>
      </c>
      <c r="C21" s="32">
        <v>300000</v>
      </c>
      <c r="D21" s="71"/>
      <c r="E21" s="11"/>
      <c r="F21" s="71"/>
      <c r="G21"/>
      <c r="H21"/>
      <c r="I21" s="71"/>
      <c r="M21"/>
      <c r="N21" s="71"/>
    </row>
    <row r="22" spans="1:14" x14ac:dyDescent="0.25">
      <c r="A22" s="10"/>
      <c r="B22" s="239" t="s">
        <v>285</v>
      </c>
      <c r="C22" s="32">
        <v>3000000</v>
      </c>
      <c r="D22" s="71"/>
      <c r="E22" s="71"/>
      <c r="F22" s="71"/>
      <c r="G22"/>
      <c r="H22"/>
      <c r="I22" s="71"/>
      <c r="M22"/>
      <c r="N22" s="71"/>
    </row>
    <row r="23" spans="1:14" x14ac:dyDescent="0.25">
      <c r="A23" s="10"/>
      <c r="B23" s="71"/>
      <c r="C23" s="86" t="s">
        <v>0</v>
      </c>
      <c r="D23" s="71"/>
      <c r="E23" s="71"/>
      <c r="F23" s="71"/>
      <c r="G23"/>
      <c r="H23"/>
      <c r="I23" s="71"/>
      <c r="M23"/>
      <c r="N23" s="71"/>
    </row>
    <row r="24" spans="1:14" x14ac:dyDescent="0.25">
      <c r="A24" s="10"/>
      <c r="B24" s="409" t="s">
        <v>286</v>
      </c>
      <c r="C24" s="409"/>
      <c r="D24" s="71"/>
      <c r="E24" s="71"/>
      <c r="F24" s="71"/>
      <c r="G24"/>
      <c r="H24"/>
      <c r="I24" s="71"/>
      <c r="M24"/>
      <c r="N24" s="71"/>
    </row>
    <row r="25" spans="1:14" x14ac:dyDescent="0.25">
      <c r="A25" s="10"/>
      <c r="B25" s="239" t="s">
        <v>63</v>
      </c>
      <c r="C25" s="239" t="s">
        <v>65</v>
      </c>
      <c r="D25" s="71"/>
      <c r="E25" s="71"/>
      <c r="F25" s="71"/>
      <c r="G25"/>
      <c r="H25"/>
      <c r="I25" s="71"/>
      <c r="M25"/>
      <c r="N25" s="71"/>
    </row>
    <row r="26" spans="1:14" s="239" customFormat="1" x14ac:dyDescent="0.25">
      <c r="A26" s="10"/>
      <c r="B26" s="35">
        <v>9275</v>
      </c>
      <c r="C26" s="312">
        <v>0.1</v>
      </c>
      <c r="G26"/>
      <c r="H26"/>
    </row>
    <row r="27" spans="1:14" s="239" customFormat="1" x14ac:dyDescent="0.25">
      <c r="A27" s="10"/>
      <c r="B27" s="35">
        <v>37650</v>
      </c>
      <c r="C27" s="312">
        <v>0.15</v>
      </c>
      <c r="F27" s="86"/>
      <c r="G27"/>
      <c r="H27"/>
    </row>
    <row r="28" spans="1:14" s="239" customFormat="1" x14ac:dyDescent="0.25">
      <c r="A28" s="10"/>
      <c r="B28" s="35">
        <v>91150</v>
      </c>
      <c r="C28" s="312">
        <v>0.25</v>
      </c>
      <c r="G28" s="86"/>
      <c r="H28" s="314"/>
    </row>
    <row r="29" spans="1:14" s="239" customFormat="1" x14ac:dyDescent="0.25">
      <c r="A29" s="10"/>
      <c r="B29" s="35">
        <v>190150</v>
      </c>
      <c r="C29" s="312">
        <v>0.28000000000000003</v>
      </c>
      <c r="G29" s="86"/>
      <c r="H29" s="314"/>
    </row>
    <row r="30" spans="1:14" s="239" customFormat="1" x14ac:dyDescent="0.25">
      <c r="A30" s="385"/>
      <c r="B30" s="35">
        <v>413350</v>
      </c>
      <c r="C30" s="389">
        <v>0.33</v>
      </c>
      <c r="D30" s="11"/>
      <c r="G30" s="86"/>
      <c r="H30" s="314"/>
    </row>
    <row r="31" spans="1:14" s="239" customFormat="1" x14ac:dyDescent="0.25">
      <c r="A31" s="385"/>
      <c r="B31" s="35">
        <v>415050</v>
      </c>
      <c r="C31" s="389">
        <v>0.35</v>
      </c>
      <c r="D31" s="11"/>
      <c r="G31" s="86"/>
      <c r="H31" s="314"/>
    </row>
    <row r="32" spans="1:14" s="239" customFormat="1" x14ac:dyDescent="0.25">
      <c r="A32" s="385"/>
      <c r="B32" s="388"/>
      <c r="C32" s="390">
        <v>0.39600000000000002</v>
      </c>
      <c r="D32" s="11"/>
      <c r="G32" s="69"/>
      <c r="H32" s="120"/>
    </row>
    <row r="33" spans="1:14" customFormat="1" x14ac:dyDescent="0.25">
      <c r="A33" s="11"/>
      <c r="B33" s="11"/>
      <c r="C33" s="11"/>
      <c r="D33" s="11"/>
    </row>
    <row r="34" spans="1:14" s="149" customFormat="1" x14ac:dyDescent="0.25">
      <c r="A34" s="257"/>
      <c r="B34" s="257"/>
      <c r="C34" s="257"/>
      <c r="D34" s="257"/>
    </row>
    <row r="35" spans="1:14" customFormat="1" x14ac:dyDescent="0.25">
      <c r="A35" s="11"/>
      <c r="B35" s="11"/>
      <c r="C35" s="11"/>
      <c r="D35" s="11"/>
    </row>
    <row r="36" spans="1:14" x14ac:dyDescent="0.25">
      <c r="A36" s="385"/>
      <c r="B36" s="2" t="s">
        <v>5</v>
      </c>
      <c r="C36" s="11"/>
      <c r="D36" s="31"/>
      <c r="E36" s="71"/>
      <c r="F36" s="71"/>
      <c r="G36" s="71"/>
      <c r="I36" s="71"/>
      <c r="J36" s="71"/>
      <c r="K36" s="71"/>
      <c r="L36" s="71"/>
      <c r="M36" s="71"/>
      <c r="N36" s="71"/>
    </row>
    <row r="37" spans="1:14" x14ac:dyDescent="0.25">
      <c r="A37" s="385"/>
      <c r="B37" s="3" t="s">
        <v>81</v>
      </c>
      <c r="C37" s="11"/>
      <c r="D37" s="31"/>
      <c r="E37" s="71"/>
      <c r="F37" s="71"/>
      <c r="G37" s="71"/>
      <c r="H37" s="409" t="s">
        <v>289</v>
      </c>
      <c r="I37" s="409"/>
      <c r="J37" s="409"/>
      <c r="K37" s="71"/>
      <c r="L37" s="71"/>
      <c r="M37" s="71"/>
      <c r="N37" s="71"/>
    </row>
    <row r="38" spans="1:14" x14ac:dyDescent="0.25">
      <c r="A38" s="385"/>
      <c r="B38" s="19" t="s">
        <v>78</v>
      </c>
      <c r="C38" s="110">
        <f>J38+(C19-B26)*H39</f>
        <v>2536.25</v>
      </c>
      <c r="D38" s="31"/>
      <c r="E38" s="71"/>
      <c r="F38" s="71"/>
      <c r="G38" s="71"/>
      <c r="H38" s="316">
        <v>0.1</v>
      </c>
      <c r="I38" s="311">
        <f>B26*C26</f>
        <v>927.5</v>
      </c>
      <c r="J38" s="311">
        <f>I38</f>
        <v>927.5</v>
      </c>
      <c r="K38" s="71"/>
      <c r="L38" s="71"/>
      <c r="M38" s="71"/>
      <c r="N38" s="71"/>
    </row>
    <row r="39" spans="1:14" s="90" customFormat="1" x14ac:dyDescent="0.25">
      <c r="A39" s="385"/>
      <c r="B39" s="19" t="s">
        <v>85</v>
      </c>
      <c r="C39" s="307">
        <v>0.15</v>
      </c>
      <c r="D39" s="31"/>
      <c r="H39" s="316">
        <v>0.15</v>
      </c>
      <c r="I39" s="311">
        <f>(B27-B26)*C27</f>
        <v>4256.25</v>
      </c>
      <c r="J39" s="311">
        <f>I38+I39</f>
        <v>5183.75</v>
      </c>
    </row>
    <row r="40" spans="1:14" x14ac:dyDescent="0.25">
      <c r="A40" s="385"/>
      <c r="B40" s="19" t="s">
        <v>287</v>
      </c>
      <c r="C40" s="307">
        <f>C38/C19</f>
        <v>0.12681249999999999</v>
      </c>
      <c r="D40" s="31"/>
      <c r="E40" s="71"/>
      <c r="F40" s="71"/>
      <c r="G40" s="71"/>
      <c r="H40" s="316">
        <v>0.25</v>
      </c>
      <c r="I40" s="311">
        <f t="shared" ref="I40:I43" si="0">(B28-B27)*C28</f>
        <v>13375</v>
      </c>
      <c r="J40" s="311">
        <f>SUM(I38:I40)</f>
        <v>18558.75</v>
      </c>
      <c r="K40" s="71"/>
      <c r="L40" s="71"/>
      <c r="M40" s="71"/>
      <c r="N40" s="71"/>
    </row>
    <row r="41" spans="1:14" s="239" customFormat="1" x14ac:dyDescent="0.25">
      <c r="A41" s="385"/>
      <c r="B41" s="19"/>
      <c r="C41" s="307"/>
      <c r="D41" s="31"/>
      <c r="H41" s="316">
        <v>0.28000000000000003</v>
      </c>
      <c r="I41" s="311">
        <f t="shared" si="0"/>
        <v>27720.000000000004</v>
      </c>
      <c r="J41" s="311">
        <f>SUM(I38:I41)</f>
        <v>46278.75</v>
      </c>
    </row>
    <row r="42" spans="1:14" x14ac:dyDescent="0.25">
      <c r="A42" s="385"/>
      <c r="B42" s="3" t="s">
        <v>82</v>
      </c>
      <c r="C42" s="391"/>
      <c r="D42" s="11"/>
      <c r="H42" s="316">
        <v>0.33</v>
      </c>
      <c r="I42" s="311">
        <f t="shared" si="0"/>
        <v>73656</v>
      </c>
      <c r="J42" s="311">
        <f>SUM(I38:I42)</f>
        <v>119934.75</v>
      </c>
    </row>
    <row r="43" spans="1:14" x14ac:dyDescent="0.25">
      <c r="A43" s="385"/>
      <c r="B43" s="19" t="s">
        <v>78</v>
      </c>
      <c r="C43" s="317">
        <f>J39+(C20-B27)*C28</f>
        <v>8271.25</v>
      </c>
      <c r="D43" s="11"/>
      <c r="H43" s="316">
        <v>0.35</v>
      </c>
      <c r="I43" s="311">
        <f t="shared" si="0"/>
        <v>595</v>
      </c>
      <c r="J43" s="311">
        <f>SUM(I38:I43)</f>
        <v>120529.75</v>
      </c>
    </row>
    <row r="44" spans="1:14" x14ac:dyDescent="0.25">
      <c r="A44" s="385"/>
      <c r="B44" s="19" t="s">
        <v>85</v>
      </c>
      <c r="C44" s="307">
        <v>0.25</v>
      </c>
      <c r="D44" s="11"/>
      <c r="H44" s="314" t="s">
        <v>0</v>
      </c>
      <c r="I44"/>
      <c r="J44"/>
    </row>
    <row r="45" spans="1:14" s="90" customFormat="1" x14ac:dyDescent="0.25">
      <c r="A45" s="385"/>
      <c r="B45" s="19" t="s">
        <v>287</v>
      </c>
      <c r="C45" s="307">
        <f>C43/C20</f>
        <v>0.16542499999999999</v>
      </c>
      <c r="D45" s="11"/>
      <c r="H45"/>
      <c r="I45"/>
      <c r="J45"/>
    </row>
    <row r="46" spans="1:14" x14ac:dyDescent="0.25">
      <c r="A46" s="385"/>
      <c r="B46" s="19"/>
      <c r="C46" s="318"/>
      <c r="D46" s="11"/>
    </row>
    <row r="47" spans="1:14" x14ac:dyDescent="0.25">
      <c r="A47" s="385"/>
      <c r="B47" s="19" t="s">
        <v>83</v>
      </c>
      <c r="C47" s="391"/>
      <c r="D47" s="11"/>
    </row>
    <row r="48" spans="1:14" x14ac:dyDescent="0.25">
      <c r="A48" s="385"/>
      <c r="B48" s="19" t="s">
        <v>78</v>
      </c>
      <c r="C48" s="317">
        <f>J41+(C21-B29)*C30</f>
        <v>82529.25</v>
      </c>
      <c r="D48" s="11"/>
    </row>
    <row r="49" spans="1:7" x14ac:dyDescent="0.25">
      <c r="A49" s="385" t="s">
        <v>0</v>
      </c>
      <c r="B49" s="19" t="s">
        <v>85</v>
      </c>
      <c r="C49" s="307">
        <v>0.33</v>
      </c>
      <c r="D49" s="11"/>
    </row>
    <row r="50" spans="1:7" s="90" customFormat="1" x14ac:dyDescent="0.25">
      <c r="A50" s="385"/>
      <c r="B50" s="19" t="s">
        <v>287</v>
      </c>
      <c r="C50" s="307">
        <f>C48/C21</f>
        <v>0.27509749999999999</v>
      </c>
      <c r="D50" s="11"/>
    </row>
    <row r="51" spans="1:7" x14ac:dyDescent="0.25">
      <c r="A51" s="385"/>
      <c r="B51" s="19"/>
      <c r="C51" s="319"/>
      <c r="D51" s="11"/>
    </row>
    <row r="52" spans="1:7" x14ac:dyDescent="0.25">
      <c r="A52" s="385"/>
      <c r="B52" s="19" t="s">
        <v>84</v>
      </c>
      <c r="C52" s="391"/>
      <c r="D52" s="11"/>
    </row>
    <row r="53" spans="1:7" x14ac:dyDescent="0.25">
      <c r="A53" s="385"/>
      <c r="B53" s="19" t="s">
        <v>78</v>
      </c>
      <c r="C53" s="317">
        <f>J43+(C22-B31)*C32</f>
        <v>1144169.9500000002</v>
      </c>
      <c r="D53" s="11"/>
    </row>
    <row r="54" spans="1:7" x14ac:dyDescent="0.25">
      <c r="A54" s="385"/>
      <c r="B54" s="19" t="s">
        <v>85</v>
      </c>
      <c r="C54" s="307">
        <v>0.39600000000000002</v>
      </c>
      <c r="D54" s="11"/>
    </row>
    <row r="55" spans="1:7" x14ac:dyDescent="0.25">
      <c r="A55" s="385"/>
      <c r="B55" s="19" t="s">
        <v>287</v>
      </c>
      <c r="C55" s="320">
        <f>C53/C22</f>
        <v>0.3813899833333334</v>
      </c>
      <c r="D55" s="11"/>
    </row>
    <row r="56" spans="1:7" x14ac:dyDescent="0.25">
      <c r="A56" s="385"/>
      <c r="B56" s="19"/>
      <c r="C56" s="47"/>
      <c r="D56" s="11"/>
    </row>
    <row r="57" spans="1:7" s="149" customFormat="1" x14ac:dyDescent="0.25">
      <c r="A57" s="386"/>
      <c r="B57" s="249"/>
      <c r="C57" s="315"/>
      <c r="D57" s="257"/>
    </row>
    <row r="58" spans="1:7" x14ac:dyDescent="0.25">
      <c r="A58" s="385"/>
      <c r="B58" s="11"/>
      <c r="C58" s="44"/>
      <c r="D58" s="11"/>
    </row>
    <row r="59" spans="1:7" s="20" customFormat="1" x14ac:dyDescent="0.25">
      <c r="B59" s="20" t="s">
        <v>125</v>
      </c>
    </row>
    <row r="60" spans="1:7" s="20" customFormat="1" x14ac:dyDescent="0.25">
      <c r="B60" s="20" t="s">
        <v>87</v>
      </c>
    </row>
    <row r="61" spans="1:7" s="20" customFormat="1" x14ac:dyDescent="0.25">
      <c r="B61" s="20" t="s">
        <v>86</v>
      </c>
    </row>
    <row r="62" spans="1:7" s="20" customFormat="1" x14ac:dyDescent="0.25">
      <c r="B62" s="20" t="s">
        <v>88</v>
      </c>
    </row>
    <row r="63" spans="1:7" s="20" customFormat="1" x14ac:dyDescent="0.25">
      <c r="B63" s="143" t="s">
        <v>288</v>
      </c>
      <c r="C63" s="22"/>
    </row>
    <row r="64" spans="1:7" x14ac:dyDescent="0.25">
      <c r="A64" s="17"/>
      <c r="B64" s="21"/>
      <c r="C64" s="22"/>
      <c r="D64" s="19"/>
      <c r="E64" s="17"/>
      <c r="F64" s="19"/>
      <c r="G64" s="17"/>
    </row>
    <row r="65" spans="2:6" x14ac:dyDescent="0.25">
      <c r="B65" s="20"/>
      <c r="C65" s="22"/>
      <c r="D65" s="19"/>
      <c r="E65" s="19"/>
      <c r="F65" s="19"/>
    </row>
    <row r="66" spans="2:6" x14ac:dyDescent="0.25">
      <c r="B66" s="20"/>
      <c r="C66" s="22"/>
      <c r="D66" s="19"/>
      <c r="E66" s="19"/>
      <c r="F66" s="19"/>
    </row>
    <row r="67" spans="2:6" x14ac:dyDescent="0.25">
      <c r="B67" s="20"/>
      <c r="C67" s="22"/>
      <c r="D67" s="19"/>
      <c r="E67" s="19"/>
      <c r="F67" s="19"/>
    </row>
    <row r="68" spans="2:6" x14ac:dyDescent="0.25">
      <c r="C68" s="19"/>
    </row>
    <row r="69" spans="2:6" x14ac:dyDescent="0.25">
      <c r="B69" s="3"/>
      <c r="C69" s="19"/>
    </row>
    <row r="70" spans="2:6" x14ac:dyDescent="0.25">
      <c r="B70" s="19"/>
      <c r="C70" s="19"/>
    </row>
  </sheetData>
  <mergeCells count="3">
    <mergeCell ref="B4:I4"/>
    <mergeCell ref="B24:C24"/>
    <mergeCell ref="H37:J3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workbookViewId="0">
      <selection activeCell="A2" sqref="A2"/>
    </sheetView>
  </sheetViews>
  <sheetFormatPr defaultRowHeight="15" x14ac:dyDescent="0.25"/>
  <cols>
    <col min="1" max="1" width="17.28515625" style="57" customWidth="1"/>
    <col min="2" max="2" width="28.7109375" style="57" customWidth="1"/>
    <col min="3" max="3" width="16" style="57" customWidth="1"/>
    <col min="4" max="4" width="11.7109375" style="57" customWidth="1"/>
    <col min="5" max="8" width="9.140625" style="57"/>
    <col min="9" max="9" width="9.28515625" style="57" bestFit="1" customWidth="1"/>
    <col min="10" max="10" width="10.140625" style="57" bestFit="1" customWidth="1"/>
    <col min="11" max="11" width="9.140625" style="57"/>
    <col min="12" max="12" width="9.5703125" style="57" bestFit="1" customWidth="1"/>
    <col min="13" max="16384" width="9.140625" style="57"/>
  </cols>
  <sheetData>
    <row r="1" spans="1:13" x14ac:dyDescent="0.25">
      <c r="A1" s="2" t="s">
        <v>404</v>
      </c>
      <c r="B1" s="2"/>
    </row>
    <row r="2" spans="1:13" s="149" customFormat="1" x14ac:dyDescent="0.25">
      <c r="A2" s="148"/>
      <c r="B2" s="148"/>
    </row>
    <row r="3" spans="1:13" x14ac:dyDescent="0.25">
      <c r="A3" s="2"/>
      <c r="B3" s="2" t="s">
        <v>127</v>
      </c>
    </row>
    <row r="4" spans="1:13" ht="15" customHeight="1" x14ac:dyDescent="0.25">
      <c r="A4" s="1"/>
      <c r="B4" s="401" t="s">
        <v>372</v>
      </c>
      <c r="C4" s="411"/>
      <c r="D4" s="411"/>
      <c r="E4" s="411"/>
      <c r="F4" s="411"/>
      <c r="G4" s="411"/>
      <c r="H4" s="411"/>
      <c r="I4" s="411"/>
    </row>
    <row r="5" spans="1:13" ht="15" customHeight="1" x14ac:dyDescent="0.25">
      <c r="A5" s="1"/>
      <c r="B5" s="57" t="s">
        <v>6</v>
      </c>
      <c r="E5" s="58"/>
      <c r="F5" s="58"/>
      <c r="G5" s="58"/>
    </row>
    <row r="6" spans="1:13" ht="15" customHeight="1" x14ac:dyDescent="0.25">
      <c r="A6" s="1"/>
      <c r="B6" s="239" t="s">
        <v>290</v>
      </c>
      <c r="E6" s="58"/>
      <c r="F6" s="58"/>
      <c r="G6" s="58"/>
    </row>
    <row r="7" spans="1:13" ht="15" customHeight="1" x14ac:dyDescent="0.25">
      <c r="A7" s="1"/>
      <c r="B7" s="239" t="s">
        <v>291</v>
      </c>
      <c r="E7" s="58"/>
      <c r="F7" s="58"/>
      <c r="G7" s="58"/>
    </row>
    <row r="8" spans="1:13" ht="15" customHeight="1" x14ac:dyDescent="0.25">
      <c r="A8" s="2"/>
      <c r="B8" s="3"/>
      <c r="C8" s="3"/>
      <c r="D8" s="3"/>
      <c r="E8" s="3"/>
      <c r="F8" s="3"/>
      <c r="G8" s="3"/>
    </row>
    <row r="9" spans="1:13" s="24" customFormat="1" x14ac:dyDescent="0.25">
      <c r="A9" s="4"/>
      <c r="B9" s="5"/>
      <c r="C9" s="5"/>
      <c r="D9" s="5"/>
      <c r="E9" s="5"/>
      <c r="F9" s="5"/>
      <c r="G9" s="5"/>
    </row>
    <row r="10" spans="1:13" x14ac:dyDescent="0.25">
      <c r="A10" s="2"/>
      <c r="B10" s="3"/>
      <c r="C10" s="3"/>
      <c r="D10" s="3"/>
      <c r="E10" s="3"/>
      <c r="F10" s="3"/>
      <c r="G10" s="3"/>
    </row>
    <row r="11" spans="1:13" x14ac:dyDescent="0.25">
      <c r="A11" s="2"/>
      <c r="B11" s="6" t="s">
        <v>1</v>
      </c>
      <c r="C11" s="6"/>
      <c r="D11" s="6"/>
      <c r="E11" s="6"/>
      <c r="F11" s="6"/>
      <c r="G11" s="6"/>
      <c r="H11" s="71"/>
      <c r="I11" s="71"/>
      <c r="J11" s="71"/>
      <c r="K11" s="71"/>
      <c r="L11" s="71"/>
      <c r="M11" s="71"/>
    </row>
    <row r="12" spans="1:13" x14ac:dyDescent="0.25">
      <c r="A12" s="2"/>
      <c r="B12" s="7" t="s">
        <v>2</v>
      </c>
      <c r="C12" s="3"/>
      <c r="D12" s="3"/>
      <c r="E12" s="3"/>
      <c r="F12" s="3"/>
      <c r="G12" s="3"/>
      <c r="H12" s="71"/>
      <c r="I12" s="71"/>
      <c r="J12" s="71"/>
      <c r="K12" s="71"/>
      <c r="L12" s="71"/>
      <c r="M12" s="71"/>
    </row>
    <row r="13" spans="1:13" s="20" customFormat="1" x14ac:dyDescent="0.25">
      <c r="A13" s="139"/>
      <c r="B13" s="139" t="s">
        <v>3</v>
      </c>
      <c r="C13" s="139"/>
      <c r="D13" s="139"/>
      <c r="E13" s="139"/>
      <c r="F13" s="139"/>
      <c r="G13" s="139"/>
    </row>
    <row r="14" spans="1:13" x14ac:dyDescent="0.25">
      <c r="B14" s="71"/>
      <c r="C14" s="71"/>
      <c r="D14" s="71"/>
      <c r="E14" s="71"/>
      <c r="F14" s="71"/>
      <c r="G14" s="71"/>
      <c r="H14" s="71"/>
      <c r="I14" s="71"/>
      <c r="J14" s="71"/>
      <c r="K14" s="71"/>
      <c r="L14" s="71"/>
      <c r="M14" s="71"/>
    </row>
    <row r="15" spans="1:13" x14ac:dyDescent="0.25">
      <c r="B15" s="2" t="s">
        <v>4</v>
      </c>
      <c r="C15" s="71" t="s">
        <v>0</v>
      </c>
      <c r="D15" s="71"/>
      <c r="E15" s="71"/>
      <c r="F15" s="71"/>
      <c r="G15" s="71"/>
      <c r="H15" s="71"/>
      <c r="I15" s="71"/>
      <c r="M15" s="71"/>
    </row>
    <row r="16" spans="1:13" x14ac:dyDescent="0.25">
      <c r="B16" s="239" t="s">
        <v>274</v>
      </c>
      <c r="C16" s="32">
        <v>95000</v>
      </c>
      <c r="D16" s="71"/>
      <c r="E16" s="71"/>
      <c r="F16" s="71"/>
      <c r="I16" s="71"/>
      <c r="M16" s="71"/>
    </row>
    <row r="17" spans="1:13" s="239" customFormat="1" x14ac:dyDescent="0.25">
      <c r="C17" s="194"/>
    </row>
    <row r="18" spans="1:13" s="239" customFormat="1" x14ac:dyDescent="0.25">
      <c r="B18" s="409" t="s">
        <v>292</v>
      </c>
      <c r="C18" s="409"/>
    </row>
    <row r="19" spans="1:13" s="239" customFormat="1" x14ac:dyDescent="0.25">
      <c r="B19" s="106" t="s">
        <v>64</v>
      </c>
      <c r="C19" s="106" t="s">
        <v>65</v>
      </c>
    </row>
    <row r="20" spans="1:13" s="239" customFormat="1" x14ac:dyDescent="0.25">
      <c r="B20" s="35">
        <v>18550</v>
      </c>
      <c r="C20" s="312">
        <v>0.1</v>
      </c>
    </row>
    <row r="21" spans="1:13" s="239" customFormat="1" x14ac:dyDescent="0.25">
      <c r="B21" s="310">
        <v>75300</v>
      </c>
      <c r="C21" s="312">
        <v>0.15</v>
      </c>
    </row>
    <row r="22" spans="1:13" s="239" customFormat="1" x14ac:dyDescent="0.25">
      <c r="B22" s="35">
        <v>151900</v>
      </c>
      <c r="C22" s="312">
        <v>0.25</v>
      </c>
    </row>
    <row r="23" spans="1:13" s="239" customFormat="1" x14ac:dyDescent="0.25">
      <c r="B23" s="35">
        <v>231450</v>
      </c>
      <c r="C23" s="312">
        <v>0.28000000000000003</v>
      </c>
    </row>
    <row r="24" spans="1:13" s="239" customFormat="1" x14ac:dyDescent="0.25">
      <c r="B24" s="35">
        <v>413350</v>
      </c>
      <c r="C24" s="312">
        <v>0.33</v>
      </c>
    </row>
    <row r="25" spans="1:13" s="239" customFormat="1" x14ac:dyDescent="0.25">
      <c r="B25" s="35">
        <v>466950</v>
      </c>
      <c r="C25" s="312">
        <v>0.35</v>
      </c>
    </row>
    <row r="26" spans="1:13" x14ac:dyDescent="0.25">
      <c r="A26" s="9" t="s">
        <v>0</v>
      </c>
      <c r="B26" s="8"/>
      <c r="C26" s="313">
        <v>0.39600000000000002</v>
      </c>
      <c r="D26" s="71"/>
      <c r="E26" s="71"/>
      <c r="F26" s="71"/>
      <c r="I26" s="71"/>
      <c r="M26" s="71"/>
    </row>
    <row r="27" spans="1:13" s="239" customFormat="1" x14ac:dyDescent="0.25">
      <c r="A27" s="9"/>
    </row>
    <row r="28" spans="1:13" s="149" customFormat="1" x14ac:dyDescent="0.25">
      <c r="A28" s="281"/>
    </row>
    <row r="29" spans="1:13" s="239" customFormat="1" x14ac:dyDescent="0.25">
      <c r="A29" s="9"/>
    </row>
    <row r="30" spans="1:13" x14ac:dyDescent="0.25">
      <c r="A30" s="10"/>
      <c r="B30" s="2" t="s">
        <v>5</v>
      </c>
      <c r="C30" s="71"/>
      <c r="D30" s="71"/>
      <c r="E30" s="11"/>
      <c r="F30" s="71"/>
      <c r="I30" s="71"/>
      <c r="M30" s="71"/>
    </row>
    <row r="31" spans="1:13" x14ac:dyDescent="0.25">
      <c r="A31" s="10"/>
      <c r="B31" s="19" t="s">
        <v>0</v>
      </c>
      <c r="C31" s="71"/>
      <c r="D31" s="71"/>
      <c r="E31" s="71"/>
      <c r="F31" s="71"/>
      <c r="I31" s="71"/>
      <c r="M31" s="71"/>
    </row>
    <row r="32" spans="1:13" x14ac:dyDescent="0.25">
      <c r="A32" s="10"/>
      <c r="B32" s="19" t="s">
        <v>54</v>
      </c>
      <c r="C32" s="74">
        <f>J$34+(C16-B$21)*C$22</f>
        <v>15292.5</v>
      </c>
      <c r="D32" s="71"/>
      <c r="E32" s="71"/>
      <c r="F32" s="71"/>
      <c r="H32" s="409" t="s">
        <v>276</v>
      </c>
      <c r="I32" s="409"/>
      <c r="J32" s="409"/>
      <c r="M32" s="71"/>
    </row>
    <row r="33" spans="1:13" x14ac:dyDescent="0.25">
      <c r="A33" s="10"/>
      <c r="B33" s="19" t="s">
        <v>77</v>
      </c>
      <c r="C33" s="321">
        <v>0.25</v>
      </c>
      <c r="D33" s="71"/>
      <c r="E33" s="71"/>
      <c r="F33" s="71"/>
      <c r="H33" s="316">
        <f t="shared" ref="H33:H38" si="0">C20</f>
        <v>0.1</v>
      </c>
      <c r="I33" s="311">
        <f>B20*C20</f>
        <v>1855</v>
      </c>
      <c r="J33" s="311">
        <f>I33</f>
        <v>1855</v>
      </c>
      <c r="M33" s="71"/>
    </row>
    <row r="34" spans="1:13" x14ac:dyDescent="0.25">
      <c r="A34" s="10"/>
      <c r="B34" s="19" t="s">
        <v>79</v>
      </c>
      <c r="C34" s="75">
        <f>C32/C16</f>
        <v>0.16097368421052632</v>
      </c>
      <c r="D34" s="31"/>
      <c r="E34" s="71"/>
      <c r="F34" s="71"/>
      <c r="H34" s="316">
        <f t="shared" si="0"/>
        <v>0.15</v>
      </c>
      <c r="I34" s="311">
        <f>(B21-B20)*C21</f>
        <v>8512.5</v>
      </c>
      <c r="J34" s="311">
        <f>I34+J33</f>
        <v>10367.5</v>
      </c>
      <c r="K34" s="71"/>
      <c r="L34" s="71"/>
      <c r="M34" s="71"/>
    </row>
    <row r="35" spans="1:13" s="90" customFormat="1" x14ac:dyDescent="0.25">
      <c r="A35" s="10"/>
      <c r="D35" s="31"/>
      <c r="H35" s="316">
        <f t="shared" si="0"/>
        <v>0.25</v>
      </c>
      <c r="I35" s="311">
        <f>(B22-B21)*C22</f>
        <v>19150</v>
      </c>
      <c r="J35" s="311">
        <f>I35+J34</f>
        <v>29517.5</v>
      </c>
    </row>
    <row r="36" spans="1:13" x14ac:dyDescent="0.25">
      <c r="A36" s="10"/>
      <c r="B36" s="19"/>
      <c r="C36" s="71"/>
      <c r="D36" s="31"/>
      <c r="E36" s="71"/>
      <c r="F36" s="71"/>
      <c r="G36" s="71"/>
      <c r="H36" s="316">
        <f t="shared" si="0"/>
        <v>0.28000000000000003</v>
      </c>
      <c r="I36" s="311">
        <f>(B23-B22)*C23</f>
        <v>22274.000000000004</v>
      </c>
      <c r="J36" s="311">
        <f>I36+J35</f>
        <v>51791.5</v>
      </c>
      <c r="K36" s="71"/>
      <c r="L36" s="71"/>
      <c r="M36" s="71"/>
    </row>
    <row r="37" spans="1:13" s="20" customFormat="1" x14ac:dyDescent="0.25">
      <c r="A37" s="133"/>
      <c r="C37" s="134"/>
      <c r="H37" s="316">
        <f t="shared" si="0"/>
        <v>0.33</v>
      </c>
      <c r="I37" s="311">
        <f>(B24-B23)*C24</f>
        <v>60027</v>
      </c>
      <c r="J37" s="311">
        <f>I37+J36</f>
        <v>111818.5</v>
      </c>
    </row>
    <row r="38" spans="1:13" s="20" customFormat="1" x14ac:dyDescent="0.25">
      <c r="A38" s="133"/>
      <c r="C38" s="135"/>
      <c r="H38" s="316">
        <f t="shared" si="0"/>
        <v>0.35</v>
      </c>
      <c r="I38" s="311">
        <f>(B25-B24)*C25</f>
        <v>18760</v>
      </c>
      <c r="J38" s="311">
        <f>I38+J37</f>
        <v>130578.5</v>
      </c>
    </row>
    <row r="39" spans="1:13" x14ac:dyDescent="0.25">
      <c r="A39" s="10"/>
      <c r="B39" s="31"/>
      <c r="C39" s="45"/>
      <c r="D39" s="71"/>
      <c r="E39" s="71"/>
      <c r="F39" s="71"/>
      <c r="G39" s="71"/>
      <c r="K39" s="71"/>
      <c r="L39" s="71"/>
      <c r="M39" s="71"/>
    </row>
    <row r="40" spans="1:13" s="149" customFormat="1" x14ac:dyDescent="0.25">
      <c r="A40" s="158"/>
      <c r="B40" s="207"/>
    </row>
    <row r="41" spans="1:13" x14ac:dyDescent="0.25">
      <c r="A41" s="10"/>
      <c r="B41" s="31"/>
      <c r="C41" s="75"/>
      <c r="D41" s="71"/>
      <c r="E41" s="71"/>
      <c r="F41" s="71"/>
      <c r="I41" s="71"/>
      <c r="J41" s="71"/>
    </row>
    <row r="42" spans="1:13" x14ac:dyDescent="0.25">
      <c r="A42" s="10"/>
      <c r="B42" s="20" t="s">
        <v>125</v>
      </c>
      <c r="C42" s="43"/>
      <c r="D42" s="71"/>
      <c r="E42" s="71"/>
      <c r="F42" s="71"/>
      <c r="I42" s="71"/>
      <c r="J42" s="71"/>
    </row>
    <row r="43" spans="1:13" x14ac:dyDescent="0.25">
      <c r="A43" s="10"/>
      <c r="B43" s="20" t="s">
        <v>89</v>
      </c>
      <c r="C43" s="47"/>
      <c r="D43" s="71"/>
      <c r="E43" s="71"/>
      <c r="F43" s="71"/>
      <c r="I43" s="71"/>
      <c r="J43" s="71"/>
    </row>
    <row r="44" spans="1:13" x14ac:dyDescent="0.25">
      <c r="A44" s="10"/>
      <c r="B44" s="11"/>
      <c r="C44" s="44"/>
      <c r="D44" s="71"/>
      <c r="E44" s="71"/>
      <c r="F44" s="71"/>
      <c r="I44" s="71"/>
      <c r="J44" s="71"/>
    </row>
    <row r="45" spans="1:13" x14ac:dyDescent="0.25">
      <c r="A45" s="10"/>
      <c r="D45" s="71"/>
      <c r="E45" s="71"/>
      <c r="F45" s="71"/>
      <c r="I45" s="71"/>
      <c r="J45" s="71"/>
    </row>
    <row r="46" spans="1:13" x14ac:dyDescent="0.25">
      <c r="A46" s="10"/>
      <c r="B46" s="57" t="s">
        <v>0</v>
      </c>
      <c r="C46" s="57" t="s">
        <v>0</v>
      </c>
      <c r="D46" s="71"/>
      <c r="E46" s="71"/>
      <c r="F46" s="71"/>
      <c r="I46" s="71"/>
      <c r="J46" s="71"/>
    </row>
    <row r="47" spans="1:13" x14ac:dyDescent="0.25">
      <c r="A47" s="10"/>
      <c r="D47" s="71"/>
      <c r="E47" s="71"/>
      <c r="F47" s="71"/>
      <c r="G47" s="71"/>
      <c r="H47" s="71"/>
      <c r="I47" s="71"/>
      <c r="J47" s="71"/>
      <c r="K47" s="71"/>
      <c r="L47" s="71"/>
      <c r="M47" s="71"/>
    </row>
    <row r="48" spans="1:13" x14ac:dyDescent="0.25">
      <c r="A48" s="10" t="s">
        <v>0</v>
      </c>
      <c r="B48" s="20"/>
      <c r="C48" s="20"/>
      <c r="D48" s="71"/>
      <c r="E48" s="71"/>
      <c r="F48" s="71"/>
      <c r="G48" s="71"/>
      <c r="H48" s="71"/>
      <c r="I48" s="71"/>
      <c r="J48" s="71"/>
      <c r="K48" s="71"/>
      <c r="L48" s="71"/>
      <c r="M48" s="71"/>
    </row>
    <row r="49" spans="1:13" x14ac:dyDescent="0.25">
      <c r="A49" s="10"/>
      <c r="B49" s="21"/>
      <c r="C49" s="22"/>
      <c r="D49" s="71"/>
      <c r="E49" s="71"/>
      <c r="F49" s="71"/>
      <c r="G49" s="71"/>
      <c r="H49" s="71"/>
      <c r="I49" s="71"/>
      <c r="J49" s="71"/>
      <c r="K49" s="71"/>
      <c r="L49" s="71"/>
      <c r="M49" s="71"/>
    </row>
    <row r="50" spans="1:13" x14ac:dyDescent="0.25">
      <c r="A50" s="10"/>
      <c r="B50" s="21"/>
      <c r="C50" s="23"/>
    </row>
    <row r="51" spans="1:13" x14ac:dyDescent="0.25">
      <c r="A51" s="10"/>
      <c r="B51" s="20"/>
      <c r="C51" s="22"/>
    </row>
    <row r="52" spans="1:13" x14ac:dyDescent="0.25">
      <c r="A52" s="10"/>
      <c r="B52" s="20"/>
      <c r="C52" s="22"/>
    </row>
    <row r="53" spans="1:13" x14ac:dyDescent="0.25">
      <c r="A53" s="10"/>
      <c r="B53" s="20"/>
      <c r="C53" s="22"/>
    </row>
    <row r="54" spans="1:13" x14ac:dyDescent="0.25">
      <c r="A54" s="10"/>
      <c r="C54" s="19"/>
    </row>
    <row r="55" spans="1:13" x14ac:dyDescent="0.25">
      <c r="A55" s="10"/>
      <c r="B55" s="3"/>
      <c r="C55" s="19"/>
    </row>
    <row r="56" spans="1:13" x14ac:dyDescent="0.25">
      <c r="A56" s="17"/>
      <c r="B56" s="19"/>
      <c r="C56" s="19"/>
      <c r="D56" s="20"/>
      <c r="E56" s="17"/>
      <c r="F56" s="19"/>
      <c r="G56" s="17"/>
    </row>
    <row r="57" spans="1:13" x14ac:dyDescent="0.25">
      <c r="A57" s="17"/>
      <c r="D57" s="20"/>
      <c r="E57" s="17"/>
      <c r="F57" s="19"/>
      <c r="G57" s="17"/>
    </row>
    <row r="58" spans="1:13" x14ac:dyDescent="0.25">
      <c r="A58" s="17"/>
      <c r="D58" s="20"/>
      <c r="E58" s="17"/>
      <c r="F58" s="19"/>
      <c r="G58" s="17"/>
    </row>
    <row r="59" spans="1:13" x14ac:dyDescent="0.25">
      <c r="A59" s="17"/>
      <c r="D59" s="20"/>
      <c r="E59" s="17"/>
      <c r="F59" s="19"/>
      <c r="G59" s="17"/>
    </row>
    <row r="60" spans="1:13" x14ac:dyDescent="0.25">
      <c r="A60" s="17"/>
      <c r="D60" s="20"/>
      <c r="E60" s="17"/>
      <c r="F60" s="19"/>
      <c r="G60" s="17"/>
    </row>
    <row r="61" spans="1:13" x14ac:dyDescent="0.25">
      <c r="A61" s="17"/>
      <c r="D61" s="19"/>
      <c r="E61" s="17"/>
      <c r="F61" s="19"/>
      <c r="G61" s="17"/>
    </row>
    <row r="62" spans="1:13" x14ac:dyDescent="0.25">
      <c r="D62" s="19"/>
      <c r="E62" s="19"/>
      <c r="F62" s="19"/>
    </row>
    <row r="63" spans="1:13" x14ac:dyDescent="0.25">
      <c r="D63" s="19"/>
      <c r="E63" s="19"/>
      <c r="F63" s="19"/>
    </row>
    <row r="64" spans="1:13" x14ac:dyDescent="0.25">
      <c r="D64" s="19"/>
      <c r="E64" s="19"/>
      <c r="F64" s="19"/>
    </row>
  </sheetData>
  <mergeCells count="3">
    <mergeCell ref="B4:I4"/>
    <mergeCell ref="B18:C18"/>
    <mergeCell ref="H32:J3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workbookViewId="0">
      <selection activeCell="B2" sqref="B2"/>
    </sheetView>
  </sheetViews>
  <sheetFormatPr defaultRowHeight="15" x14ac:dyDescent="0.25"/>
  <cols>
    <col min="1" max="1" width="17.28515625" style="38" customWidth="1"/>
    <col min="2" max="2" width="37.42578125" style="38" customWidth="1"/>
    <col min="3" max="3" width="16" style="38" customWidth="1"/>
    <col min="4" max="4" width="11.7109375" style="38" customWidth="1"/>
    <col min="5" max="16384" width="9.140625" style="38"/>
  </cols>
  <sheetData>
    <row r="1" spans="1:10" x14ac:dyDescent="0.25">
      <c r="A1" s="2" t="s">
        <v>405</v>
      </c>
      <c r="B1" s="2"/>
    </row>
    <row r="2" spans="1:10" s="149" customFormat="1" x14ac:dyDescent="0.25">
      <c r="A2" s="148"/>
      <c r="B2" s="148"/>
    </row>
    <row r="3" spans="1:10" x14ac:dyDescent="0.25">
      <c r="A3" s="2"/>
      <c r="B3" s="2" t="s">
        <v>127</v>
      </c>
    </row>
    <row r="4" spans="1:10" ht="15" customHeight="1" x14ac:dyDescent="0.25">
      <c r="A4" s="1"/>
      <c r="B4" s="401" t="s">
        <v>293</v>
      </c>
      <c r="C4" s="401"/>
      <c r="D4" s="401"/>
      <c r="E4" s="401"/>
      <c r="F4" s="401"/>
      <c r="G4" s="401"/>
      <c r="H4" s="401"/>
      <c r="I4" s="401"/>
      <c r="J4" s="401"/>
    </row>
    <row r="5" spans="1:10" ht="15" customHeight="1" x14ac:dyDescent="0.25">
      <c r="A5" s="1"/>
      <c r="B5" s="38" t="s">
        <v>6</v>
      </c>
      <c r="E5" s="37"/>
      <c r="F5" s="37"/>
      <c r="G5" s="37"/>
      <c r="H5" s="37"/>
    </row>
    <row r="6" spans="1:10" s="24" customFormat="1" x14ac:dyDescent="0.25">
      <c r="A6" s="4"/>
      <c r="B6" s="5"/>
      <c r="C6" s="5"/>
      <c r="D6" s="5"/>
      <c r="E6" s="5"/>
      <c r="F6" s="5"/>
      <c r="G6" s="5"/>
      <c r="H6" s="5"/>
    </row>
    <row r="7" spans="1:10" x14ac:dyDescent="0.25">
      <c r="A7" s="2"/>
      <c r="B7" s="3"/>
      <c r="C7" s="3"/>
      <c r="D7" s="3"/>
      <c r="E7" s="3"/>
      <c r="F7" s="3"/>
      <c r="G7" s="3"/>
      <c r="H7" s="3"/>
    </row>
    <row r="8" spans="1:10" x14ac:dyDescent="0.25">
      <c r="A8" s="2"/>
      <c r="B8" s="6" t="s">
        <v>1</v>
      </c>
      <c r="C8" s="6"/>
      <c r="D8" s="6"/>
      <c r="E8" s="6"/>
      <c r="F8" s="6"/>
      <c r="G8" s="174"/>
      <c r="H8" s="174"/>
    </row>
    <row r="9" spans="1:10" x14ac:dyDescent="0.25">
      <c r="A9" s="2"/>
      <c r="B9" s="7" t="s">
        <v>2</v>
      </c>
      <c r="C9" s="3"/>
      <c r="D9" s="3"/>
      <c r="E9" s="3"/>
      <c r="F9" s="3"/>
      <c r="G9" s="3"/>
      <c r="H9" s="3"/>
    </row>
    <row r="10" spans="1:10" s="20" customFormat="1" x14ac:dyDescent="0.25">
      <c r="A10" s="139"/>
      <c r="B10" s="139" t="s">
        <v>3</v>
      </c>
      <c r="C10" s="139"/>
      <c r="D10" s="139"/>
      <c r="E10" s="139"/>
      <c r="F10" s="139"/>
      <c r="G10" s="139"/>
      <c r="H10" s="139"/>
    </row>
    <row r="12" spans="1:10" x14ac:dyDescent="0.25">
      <c r="B12" s="2" t="s">
        <v>4</v>
      </c>
      <c r="C12" s="38" t="s">
        <v>0</v>
      </c>
    </row>
    <row r="13" spans="1:10" x14ac:dyDescent="0.25">
      <c r="B13" s="239" t="s">
        <v>67</v>
      </c>
      <c r="C13" s="32">
        <v>100000</v>
      </c>
    </row>
    <row r="14" spans="1:10" s="239" customFormat="1" x14ac:dyDescent="0.25">
      <c r="C14" s="32"/>
    </row>
    <row r="15" spans="1:10" s="239" customFormat="1" x14ac:dyDescent="0.25">
      <c r="B15" s="409" t="s">
        <v>286</v>
      </c>
      <c r="C15" s="409"/>
    </row>
    <row r="16" spans="1:10" s="239" customFormat="1" x14ac:dyDescent="0.25">
      <c r="B16" s="35">
        <v>50000</v>
      </c>
      <c r="C16" s="323">
        <v>0.15</v>
      </c>
    </row>
    <row r="17" spans="1:8" s="239" customFormat="1" x14ac:dyDescent="0.25">
      <c r="B17" s="35">
        <v>75000</v>
      </c>
      <c r="C17" s="323">
        <v>0.25</v>
      </c>
    </row>
    <row r="18" spans="1:8" s="239" customFormat="1" x14ac:dyDescent="0.25">
      <c r="B18" s="35">
        <v>100000</v>
      </c>
      <c r="C18" s="323">
        <v>0.34</v>
      </c>
    </row>
    <row r="19" spans="1:8" s="239" customFormat="1" x14ac:dyDescent="0.25">
      <c r="B19" s="35">
        <v>18333333</v>
      </c>
      <c r="C19" s="324" t="s">
        <v>71</v>
      </c>
    </row>
    <row r="20" spans="1:8" s="239" customFormat="1" x14ac:dyDescent="0.25">
      <c r="C20" s="312">
        <v>0.35</v>
      </c>
    </row>
    <row r="21" spans="1:8" x14ac:dyDescent="0.25">
      <c r="A21" s="9" t="s">
        <v>0</v>
      </c>
      <c r="C21" s="86" t="s">
        <v>0</v>
      </c>
    </row>
    <row r="22" spans="1:8" s="149" customFormat="1" x14ac:dyDescent="0.25">
      <c r="A22" s="281"/>
      <c r="C22" s="305"/>
    </row>
    <row r="23" spans="1:8" x14ac:dyDescent="0.25">
      <c r="A23" s="10"/>
      <c r="C23" s="118" t="s">
        <v>0</v>
      </c>
      <c r="E23" s="11"/>
      <c r="H23" s="12"/>
    </row>
    <row r="24" spans="1:8" x14ac:dyDescent="0.25">
      <c r="A24" s="10"/>
      <c r="B24" s="2" t="s">
        <v>5</v>
      </c>
    </row>
    <row r="25" spans="1:8" s="239" customFormat="1" x14ac:dyDescent="0.25">
      <c r="A25" s="10"/>
      <c r="B25" s="239" t="s">
        <v>78</v>
      </c>
      <c r="C25" s="64">
        <f>(B16*C16)+((B17-B16)*C17)+((B18-B17)*C18)</f>
        <v>22250</v>
      </c>
    </row>
    <row r="26" spans="1:8" x14ac:dyDescent="0.25">
      <c r="A26" s="10"/>
      <c r="B26" s="19" t="s">
        <v>85</v>
      </c>
      <c r="C26" s="325">
        <v>0.34</v>
      </c>
    </row>
    <row r="27" spans="1:8" x14ac:dyDescent="0.25">
      <c r="A27" s="10"/>
      <c r="B27" s="19" t="s">
        <v>287</v>
      </c>
      <c r="C27" s="56">
        <f>C25/C13</f>
        <v>0.2225</v>
      </c>
    </row>
    <row r="28" spans="1:8" x14ac:dyDescent="0.25">
      <c r="A28" s="10"/>
      <c r="B28"/>
      <c r="C28" s="326"/>
      <c r="D28"/>
    </row>
    <row r="29" spans="1:8" s="149" customFormat="1" x14ac:dyDescent="0.25">
      <c r="A29" s="158"/>
      <c r="B29" s="207"/>
      <c r="C29" s="263"/>
    </row>
    <row r="30" spans="1:8" x14ac:dyDescent="0.25">
      <c r="A30" s="10"/>
      <c r="B30" s="31"/>
      <c r="C30" s="45"/>
    </row>
    <row r="31" spans="1:8" x14ac:dyDescent="0.25">
      <c r="A31" s="10"/>
      <c r="B31" s="20" t="s">
        <v>125</v>
      </c>
      <c r="C31" s="46"/>
    </row>
    <row r="32" spans="1:8" x14ac:dyDescent="0.25">
      <c r="A32" s="10"/>
      <c r="B32" s="20" t="s">
        <v>294</v>
      </c>
      <c r="C32" s="43"/>
    </row>
    <row r="33" spans="1:8" x14ac:dyDescent="0.25">
      <c r="A33" s="10"/>
      <c r="B33" s="31"/>
      <c r="C33" s="45"/>
    </row>
    <row r="34" spans="1:8" x14ac:dyDescent="0.25">
      <c r="A34" s="10"/>
      <c r="B34" s="11"/>
      <c r="C34" s="46"/>
    </row>
    <row r="35" spans="1:8" x14ac:dyDescent="0.25">
      <c r="A35" s="10" t="s">
        <v>0</v>
      </c>
      <c r="B35" s="11"/>
      <c r="C35" s="43"/>
    </row>
    <row r="36" spans="1:8" x14ac:dyDescent="0.25">
      <c r="A36" s="10"/>
      <c r="B36" s="11"/>
      <c r="C36" s="43"/>
    </row>
    <row r="37" spans="1:8" x14ac:dyDescent="0.25">
      <c r="A37" s="10"/>
      <c r="B37" s="11"/>
      <c r="C37" s="43"/>
    </row>
    <row r="38" spans="1:8" x14ac:dyDescent="0.25">
      <c r="A38" s="10"/>
      <c r="B38" s="11"/>
      <c r="C38" s="47"/>
    </row>
    <row r="39" spans="1:8" x14ac:dyDescent="0.25">
      <c r="A39" s="10"/>
      <c r="B39" s="11"/>
      <c r="C39" s="44"/>
    </row>
    <row r="40" spans="1:8" x14ac:dyDescent="0.25">
      <c r="A40" s="10"/>
    </row>
    <row r="41" spans="1:8" x14ac:dyDescent="0.25">
      <c r="A41" s="10"/>
      <c r="B41" s="38" t="s">
        <v>0</v>
      </c>
      <c r="C41" s="38" t="s">
        <v>0</v>
      </c>
    </row>
    <row r="42" spans="1:8" x14ac:dyDescent="0.25">
      <c r="A42" s="10"/>
    </row>
    <row r="43" spans="1:8" x14ac:dyDescent="0.25">
      <c r="A43" s="17"/>
      <c r="B43" s="20"/>
      <c r="C43" s="20"/>
      <c r="D43" s="20"/>
      <c r="E43" s="17"/>
      <c r="F43" s="19"/>
      <c r="G43" s="17"/>
      <c r="H43" s="17"/>
    </row>
    <row r="44" spans="1:8" x14ac:dyDescent="0.25">
      <c r="A44" s="17"/>
      <c r="B44" s="21"/>
      <c r="C44" s="22"/>
      <c r="D44" s="20"/>
      <c r="E44" s="17"/>
      <c r="F44" s="19"/>
      <c r="G44" s="17"/>
      <c r="H44" s="17"/>
    </row>
    <row r="45" spans="1:8" x14ac:dyDescent="0.25">
      <c r="A45" s="17"/>
      <c r="B45" s="21"/>
      <c r="C45" s="23"/>
      <c r="D45" s="20"/>
      <c r="E45" s="17"/>
      <c r="F45" s="19"/>
      <c r="G45" s="17"/>
      <c r="H45" s="17"/>
    </row>
    <row r="46" spans="1:8" x14ac:dyDescent="0.25">
      <c r="A46" s="17"/>
      <c r="B46" s="20"/>
      <c r="C46" s="22"/>
      <c r="D46" s="20"/>
      <c r="E46" s="17"/>
      <c r="F46" s="19"/>
      <c r="G46" s="17"/>
      <c r="H46" s="17"/>
    </row>
    <row r="47" spans="1:8" x14ac:dyDescent="0.25">
      <c r="A47" s="17"/>
      <c r="B47" s="20"/>
      <c r="C47" s="22"/>
      <c r="D47" s="20"/>
      <c r="E47" s="17"/>
      <c r="F47" s="19"/>
      <c r="G47" s="17"/>
      <c r="H47" s="17"/>
    </row>
    <row r="48" spans="1:8" x14ac:dyDescent="0.25">
      <c r="A48" s="17"/>
      <c r="B48" s="20"/>
      <c r="C48" s="22"/>
      <c r="D48" s="19"/>
      <c r="E48" s="17"/>
      <c r="F48" s="19"/>
      <c r="G48" s="17"/>
      <c r="H48" s="17"/>
    </row>
    <row r="49" spans="2:6" x14ac:dyDescent="0.25">
      <c r="C49" s="19"/>
      <c r="D49" s="19"/>
      <c r="E49" s="19"/>
      <c r="F49" s="19"/>
    </row>
    <row r="50" spans="2:6" x14ac:dyDescent="0.25">
      <c r="B50" s="3"/>
      <c r="C50" s="19"/>
      <c r="D50" s="19"/>
      <c r="E50" s="19"/>
      <c r="F50" s="19"/>
    </row>
    <row r="51" spans="2:6" x14ac:dyDescent="0.25">
      <c r="B51" s="19"/>
      <c r="C51" s="19"/>
      <c r="D51" s="19"/>
      <c r="E51" s="19"/>
      <c r="F51" s="19"/>
    </row>
  </sheetData>
  <mergeCells count="2">
    <mergeCell ref="B4:J4"/>
    <mergeCell ref="B15:C15"/>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workbookViewId="0">
      <selection activeCell="A2" sqref="A2"/>
    </sheetView>
  </sheetViews>
  <sheetFormatPr defaultRowHeight="15" x14ac:dyDescent="0.25"/>
  <cols>
    <col min="1" max="1" width="17.28515625" style="57" customWidth="1"/>
    <col min="2" max="2" width="26.7109375" style="57" customWidth="1"/>
    <col min="3" max="3" width="16" style="57" customWidth="1"/>
    <col min="4" max="4" width="11.7109375" style="57" customWidth="1"/>
    <col min="5" max="6" width="9.140625" style="57"/>
    <col min="7" max="7" width="14.28515625" style="57" bestFit="1" customWidth="1"/>
    <col min="8" max="8" width="14.5703125" style="57" customWidth="1"/>
    <col min="9" max="9" width="10.5703125" style="57" bestFit="1" customWidth="1"/>
    <col min="10" max="10" width="11.5703125" style="57" bestFit="1" customWidth="1"/>
    <col min="11" max="16384" width="9.140625" style="57"/>
  </cols>
  <sheetData>
    <row r="1" spans="1:16" x14ac:dyDescent="0.25">
      <c r="A1" s="2" t="s">
        <v>406</v>
      </c>
      <c r="B1" s="2"/>
    </row>
    <row r="2" spans="1:16" s="149" customFormat="1" x14ac:dyDescent="0.25">
      <c r="A2" s="148"/>
      <c r="B2" s="148"/>
    </row>
    <row r="3" spans="1:16" x14ac:dyDescent="0.25">
      <c r="A3" s="2"/>
      <c r="B3" s="2" t="s">
        <v>127</v>
      </c>
    </row>
    <row r="4" spans="1:16" ht="62.25" customHeight="1" x14ac:dyDescent="0.25">
      <c r="A4" s="1"/>
      <c r="B4" s="401" t="s">
        <v>373</v>
      </c>
      <c r="C4" s="401"/>
      <c r="D4" s="401"/>
      <c r="E4" s="401"/>
      <c r="F4" s="401"/>
      <c r="G4" s="401"/>
      <c r="H4" s="401"/>
      <c r="I4" s="237"/>
      <c r="J4" s="237"/>
    </row>
    <row r="5" spans="1:16" ht="15" customHeight="1" x14ac:dyDescent="0.25">
      <c r="A5" s="1"/>
      <c r="B5" s="57" t="s">
        <v>6</v>
      </c>
      <c r="E5" s="58"/>
      <c r="F5" s="58"/>
      <c r="G5" s="58"/>
      <c r="H5" s="58"/>
    </row>
    <row r="6" spans="1:16" ht="15" customHeight="1" x14ac:dyDescent="0.25">
      <c r="A6" s="1"/>
      <c r="B6" s="57" t="s">
        <v>374</v>
      </c>
      <c r="E6" s="58"/>
      <c r="F6" s="58"/>
      <c r="G6" s="58"/>
      <c r="H6" s="58"/>
    </row>
    <row r="7" spans="1:16" ht="30" customHeight="1" x14ac:dyDescent="0.25">
      <c r="A7" s="1"/>
      <c r="B7" s="412" t="s">
        <v>375</v>
      </c>
      <c r="C7" s="412"/>
      <c r="D7" s="412"/>
      <c r="E7" s="412"/>
      <c r="F7" s="412"/>
      <c r="G7" s="412"/>
      <c r="H7" s="412"/>
    </row>
    <row r="8" spans="1:16" s="393" customFormat="1" ht="30" customHeight="1" x14ac:dyDescent="0.25">
      <c r="A8" s="392"/>
      <c r="B8" s="412" t="s">
        <v>376</v>
      </c>
      <c r="C8" s="412"/>
      <c r="D8" s="412"/>
      <c r="E8" s="412"/>
      <c r="F8" s="412"/>
      <c r="G8" s="412"/>
      <c r="H8" s="412"/>
    </row>
    <row r="9" spans="1:16" s="239" customFormat="1" ht="15" customHeight="1" x14ac:dyDescent="0.25">
      <c r="A9" s="238"/>
      <c r="B9" s="382"/>
      <c r="E9" s="241"/>
      <c r="F9" s="241"/>
      <c r="G9" s="241"/>
      <c r="H9" s="241"/>
    </row>
    <row r="10" spans="1:16" s="24" customFormat="1" x14ac:dyDescent="0.25">
      <c r="A10" s="4"/>
      <c r="B10" s="5"/>
      <c r="C10" s="5"/>
      <c r="D10" s="5"/>
      <c r="E10" s="5"/>
      <c r="F10" s="5"/>
      <c r="G10" s="5"/>
      <c r="H10" s="5"/>
    </row>
    <row r="11" spans="1:16" x14ac:dyDescent="0.25">
      <c r="A11" s="2"/>
      <c r="B11" s="3"/>
      <c r="C11" s="3"/>
      <c r="D11" s="3"/>
      <c r="E11" s="3"/>
      <c r="F11" s="3"/>
      <c r="G11" s="3"/>
      <c r="H11" s="3"/>
    </row>
    <row r="12" spans="1:16" x14ac:dyDescent="0.25">
      <c r="A12" s="2"/>
      <c r="B12" s="6" t="s">
        <v>1</v>
      </c>
      <c r="C12" s="6"/>
      <c r="D12" s="6"/>
      <c r="E12" s="6"/>
      <c r="F12" s="6"/>
      <c r="G12" s="6"/>
      <c r="H12" s="174"/>
      <c r="I12" s="71"/>
      <c r="J12" s="71"/>
      <c r="K12" s="71"/>
      <c r="L12" s="71"/>
      <c r="M12" s="71"/>
      <c r="N12" s="71"/>
      <c r="O12" s="71"/>
      <c r="P12" s="71"/>
    </row>
    <row r="13" spans="1:16" x14ac:dyDescent="0.25">
      <c r="A13" s="2"/>
      <c r="B13" s="7" t="s">
        <v>2</v>
      </c>
      <c r="C13" s="3"/>
      <c r="D13" s="3"/>
      <c r="E13" s="3"/>
      <c r="F13" s="3"/>
      <c r="G13" s="3"/>
      <c r="H13" s="3"/>
      <c r="I13" s="71"/>
      <c r="J13" s="71"/>
      <c r="K13" s="71"/>
      <c r="L13" s="71"/>
      <c r="M13" s="71"/>
      <c r="N13" s="71"/>
      <c r="O13" s="71"/>
      <c r="P13" s="71"/>
    </row>
    <row r="14" spans="1:16" s="20" customFormat="1" x14ac:dyDescent="0.25">
      <c r="A14" s="139"/>
      <c r="B14" s="139" t="s">
        <v>3</v>
      </c>
      <c r="C14" s="139"/>
      <c r="D14" s="139"/>
      <c r="E14" s="139"/>
      <c r="F14" s="139"/>
      <c r="G14" s="139"/>
      <c r="H14" s="139"/>
    </row>
    <row r="15" spans="1:16" x14ac:dyDescent="0.25">
      <c r="B15" s="71"/>
      <c r="C15" s="71"/>
      <c r="D15" s="71"/>
      <c r="E15" s="71"/>
      <c r="F15" s="71"/>
      <c r="G15" s="71"/>
      <c r="H15" s="71"/>
      <c r="I15" s="71"/>
      <c r="J15" s="71"/>
      <c r="K15" s="71"/>
      <c r="L15" s="71"/>
      <c r="M15" s="71"/>
      <c r="N15" s="71"/>
      <c r="O15" s="71"/>
      <c r="P15" s="71"/>
    </row>
    <row r="16" spans="1:16" x14ac:dyDescent="0.25">
      <c r="B16" s="2" t="s">
        <v>4</v>
      </c>
      <c r="C16" s="71" t="s">
        <v>0</v>
      </c>
      <c r="D16" s="71"/>
      <c r="E16" s="71"/>
      <c r="F16" s="71"/>
      <c r="G16" s="71"/>
      <c r="H16" s="71"/>
      <c r="I16" s="71"/>
      <c r="J16" s="71"/>
      <c r="K16" s="71"/>
      <c r="L16" s="71"/>
      <c r="M16" s="71"/>
      <c r="N16" s="71"/>
      <c r="O16" s="71"/>
      <c r="P16" s="71"/>
    </row>
    <row r="17" spans="1:16" x14ac:dyDescent="0.25">
      <c r="B17" s="2"/>
      <c r="C17" s="71"/>
      <c r="D17" s="71"/>
      <c r="E17" s="71"/>
      <c r="F17" s="71"/>
      <c r="G17" s="71"/>
      <c r="H17" s="71"/>
      <c r="L17" s="71"/>
      <c r="M17" s="71"/>
      <c r="O17"/>
      <c r="P17" s="71"/>
    </row>
    <row r="18" spans="1:16" x14ac:dyDescent="0.25">
      <c r="B18" s="71" t="s">
        <v>62</v>
      </c>
      <c r="C18" s="32">
        <v>70000</v>
      </c>
      <c r="D18" s="71"/>
      <c r="E18" s="71"/>
      <c r="F18" s="71"/>
      <c r="L18"/>
      <c r="M18" s="71"/>
      <c r="O18"/>
      <c r="P18" s="71"/>
    </row>
    <row r="19" spans="1:16" x14ac:dyDescent="0.25">
      <c r="A19" s="9" t="s">
        <v>0</v>
      </c>
      <c r="B19" s="239" t="s">
        <v>324</v>
      </c>
      <c r="C19" s="35">
        <v>30000</v>
      </c>
      <c r="D19" s="71"/>
      <c r="E19" s="71"/>
      <c r="F19" s="71"/>
      <c r="L19"/>
      <c r="M19" s="71"/>
      <c r="O19"/>
      <c r="P19" s="71"/>
    </row>
    <row r="20" spans="1:16" x14ac:dyDescent="0.25">
      <c r="A20" s="10"/>
      <c r="B20" s="239" t="s">
        <v>325</v>
      </c>
      <c r="C20" s="35">
        <v>50000</v>
      </c>
      <c r="D20" s="71"/>
      <c r="E20" s="71"/>
      <c r="F20" s="71"/>
      <c r="L20"/>
      <c r="M20" s="71"/>
      <c r="O20"/>
      <c r="P20" s="71"/>
    </row>
    <row r="21" spans="1:16" x14ac:dyDescent="0.25">
      <c r="A21" s="10"/>
      <c r="B21" s="239" t="s">
        <v>326</v>
      </c>
      <c r="C21" s="86">
        <v>50000</v>
      </c>
      <c r="D21" s="71"/>
      <c r="E21" s="71"/>
      <c r="F21" s="71"/>
      <c r="L21"/>
      <c r="M21" s="71"/>
      <c r="O21"/>
      <c r="P21" s="71"/>
    </row>
    <row r="22" spans="1:16" x14ac:dyDescent="0.25">
      <c r="A22" s="10"/>
      <c r="B22" s="71"/>
      <c r="C22" s="71"/>
      <c r="D22" s="71"/>
      <c r="E22" s="71"/>
      <c r="F22" s="71"/>
      <c r="L22"/>
      <c r="M22" s="71"/>
      <c r="O22"/>
      <c r="P22" s="71"/>
    </row>
    <row r="23" spans="1:16" x14ac:dyDescent="0.25">
      <c r="A23" s="10"/>
      <c r="B23" s="409" t="s">
        <v>323</v>
      </c>
      <c r="C23" s="409"/>
      <c r="D23" s="71"/>
      <c r="E23" s="71"/>
      <c r="F23" s="71"/>
      <c r="L23" s="109" t="s">
        <v>0</v>
      </c>
      <c r="M23" s="71"/>
      <c r="O23"/>
      <c r="P23" s="71"/>
    </row>
    <row r="24" spans="1:16" x14ac:dyDescent="0.25">
      <c r="A24" s="10"/>
      <c r="B24" s="106" t="s">
        <v>63</v>
      </c>
      <c r="C24" s="121" t="s">
        <v>65</v>
      </c>
      <c r="D24" s="31"/>
      <c r="E24" s="71"/>
      <c r="F24" s="71"/>
      <c r="J24" s="71"/>
      <c r="K24" s="71"/>
      <c r="L24" s="71"/>
      <c r="M24" s="71"/>
      <c r="N24" s="71"/>
      <c r="O24" s="71"/>
      <c r="P24" s="71"/>
    </row>
    <row r="25" spans="1:16" x14ac:dyDescent="0.25">
      <c r="A25" s="10"/>
      <c r="B25" s="35">
        <v>9275</v>
      </c>
      <c r="C25" s="312">
        <v>0.1</v>
      </c>
      <c r="D25" s="31"/>
      <c r="E25" s="71"/>
      <c r="F25" s="71"/>
      <c r="G25" s="71"/>
      <c r="I25" s="71"/>
      <c r="J25" s="71"/>
      <c r="K25" s="71"/>
      <c r="L25" s="71"/>
      <c r="M25" s="71"/>
      <c r="N25" s="71"/>
      <c r="O25" s="71"/>
      <c r="P25" s="71"/>
    </row>
    <row r="26" spans="1:16" x14ac:dyDescent="0.25">
      <c r="A26" s="10"/>
      <c r="B26" s="35">
        <v>37650</v>
      </c>
      <c r="C26" s="312">
        <v>0.15</v>
      </c>
      <c r="D26" s="31"/>
      <c r="E26" s="71"/>
      <c r="F26" s="71"/>
      <c r="I26" s="71"/>
      <c r="J26" s="71"/>
      <c r="K26" s="71"/>
      <c r="L26" s="71"/>
      <c r="M26" s="71"/>
      <c r="N26" s="71"/>
      <c r="O26" s="71"/>
      <c r="P26" s="71"/>
    </row>
    <row r="27" spans="1:16" x14ac:dyDescent="0.25">
      <c r="A27" s="10"/>
      <c r="B27" s="35">
        <v>91150</v>
      </c>
      <c r="C27" s="312">
        <v>0.25</v>
      </c>
      <c r="D27" s="71"/>
      <c r="E27" s="71"/>
      <c r="F27" s="71"/>
      <c r="I27" s="71"/>
      <c r="J27" s="71"/>
      <c r="K27" s="71"/>
      <c r="L27" s="71"/>
      <c r="M27" s="71"/>
      <c r="N27" s="71"/>
      <c r="O27" s="71"/>
      <c r="P27" s="71"/>
    </row>
    <row r="28" spans="1:16" s="71" customFormat="1" x14ac:dyDescent="0.25">
      <c r="A28" s="10"/>
      <c r="B28" s="35">
        <v>190150</v>
      </c>
      <c r="C28" s="312">
        <v>0.28000000000000003</v>
      </c>
    </row>
    <row r="29" spans="1:16" s="71" customFormat="1" x14ac:dyDescent="0.25">
      <c r="A29" s="10"/>
      <c r="B29" s="35">
        <v>413350</v>
      </c>
      <c r="C29" s="312">
        <v>0.33</v>
      </c>
    </row>
    <row r="30" spans="1:16" s="71" customFormat="1" x14ac:dyDescent="0.25">
      <c r="A30" s="10"/>
      <c r="B30" s="35">
        <v>415050</v>
      </c>
      <c r="C30" s="312">
        <v>0.35</v>
      </c>
    </row>
    <row r="31" spans="1:16" s="71" customFormat="1" x14ac:dyDescent="0.25">
      <c r="A31" s="10"/>
      <c r="B31" s="8"/>
      <c r="C31" s="313">
        <v>0.39600000000000002</v>
      </c>
    </row>
    <row r="32" spans="1:16" s="239" customFormat="1" x14ac:dyDescent="0.25">
      <c r="A32" s="10"/>
      <c r="C32" s="121"/>
      <c r="H32" s="120"/>
    </row>
    <row r="33" spans="1:16" s="239" customFormat="1" x14ac:dyDescent="0.25">
      <c r="A33" s="10"/>
      <c r="B33" s="109" t="s">
        <v>113</v>
      </c>
      <c r="C33" s="71"/>
      <c r="H33" s="120"/>
    </row>
    <row r="34" spans="1:16" s="239" customFormat="1" x14ac:dyDescent="0.25">
      <c r="A34" s="10"/>
      <c r="B34" s="153">
        <v>50000</v>
      </c>
      <c r="C34" s="312">
        <v>0.15</v>
      </c>
      <c r="H34" s="120"/>
    </row>
    <row r="35" spans="1:16" s="239" customFormat="1" x14ac:dyDescent="0.25">
      <c r="A35" s="10"/>
      <c r="B35" s="27">
        <v>75000</v>
      </c>
      <c r="C35" s="312">
        <v>0.25</v>
      </c>
      <c r="H35" s="120"/>
    </row>
    <row r="36" spans="1:16" s="239" customFormat="1" x14ac:dyDescent="0.25">
      <c r="A36" s="10"/>
      <c r="B36" s="27">
        <v>100000</v>
      </c>
      <c r="C36" s="312">
        <v>0.34</v>
      </c>
      <c r="H36" s="120"/>
    </row>
    <row r="37" spans="1:16" s="239" customFormat="1" x14ac:dyDescent="0.25">
      <c r="A37" s="10"/>
      <c r="B37" s="27">
        <v>18333333</v>
      </c>
      <c r="C37" s="387" t="s">
        <v>71</v>
      </c>
      <c r="H37" s="120"/>
    </row>
    <row r="38" spans="1:16" s="239" customFormat="1" x14ac:dyDescent="0.25">
      <c r="A38" s="10"/>
      <c r="B38" s="71"/>
      <c r="C38" s="120">
        <v>0.35</v>
      </c>
      <c r="H38" s="120"/>
    </row>
    <row r="39" spans="1:16" s="149" customFormat="1" x14ac:dyDescent="0.25">
      <c r="A39" s="158"/>
      <c r="H39" s="322"/>
    </row>
    <row r="40" spans="1:16" s="71" customFormat="1" x14ac:dyDescent="0.25">
      <c r="A40" s="10"/>
    </row>
    <row r="41" spans="1:16" x14ac:dyDescent="0.25">
      <c r="A41" s="10"/>
      <c r="B41" s="2" t="s">
        <v>5</v>
      </c>
      <c r="C41" s="71"/>
      <c r="D41" s="71"/>
      <c r="E41" s="71"/>
      <c r="F41" s="71"/>
      <c r="G41" s="71"/>
      <c r="H41" s="71"/>
      <c r="I41" s="71"/>
      <c r="J41" s="71"/>
      <c r="K41" s="71"/>
      <c r="L41" s="71"/>
      <c r="M41" s="71"/>
      <c r="N41" s="71"/>
      <c r="O41" s="71"/>
      <c r="P41" s="71"/>
    </row>
    <row r="42" spans="1:16" s="393" customFormat="1" x14ac:dyDescent="0.25">
      <c r="A42" s="10" t="s">
        <v>377</v>
      </c>
      <c r="B42" s="2" t="s">
        <v>150</v>
      </c>
    </row>
    <row r="43" spans="1:16" x14ac:dyDescent="0.25">
      <c r="A43" s="385"/>
      <c r="B43" s="19" t="s">
        <v>116</v>
      </c>
      <c r="C43" s="110">
        <f>H$45+(C$18-B$26)*C$27</f>
        <v>13271.25</v>
      </c>
      <c r="D43" s="11"/>
      <c r="E43" s="11"/>
      <c r="F43" s="11"/>
      <c r="G43" s="410" t="s">
        <v>276</v>
      </c>
      <c r="H43" s="410"/>
      <c r="I43" s="71"/>
      <c r="J43" s="71"/>
      <c r="K43" s="71"/>
      <c r="L43" s="71"/>
      <c r="M43" s="71"/>
      <c r="N43" s="71"/>
      <c r="O43" s="71"/>
      <c r="P43" s="71"/>
    </row>
    <row r="44" spans="1:16" x14ac:dyDescent="0.25">
      <c r="A44" s="385"/>
      <c r="B44" s="19" t="s">
        <v>118</v>
      </c>
      <c r="C44" s="383">
        <f>(C$19*C$34)</f>
        <v>4500</v>
      </c>
      <c r="D44" s="11"/>
      <c r="E44" s="11"/>
      <c r="F44" s="11"/>
      <c r="G44" s="119">
        <f>B25*C25</f>
        <v>927.5</v>
      </c>
      <c r="H44" s="119">
        <f>G44</f>
        <v>927.5</v>
      </c>
      <c r="I44" s="71"/>
      <c r="J44" s="71"/>
      <c r="K44" s="71"/>
      <c r="L44" s="71"/>
      <c r="M44" s="71"/>
      <c r="N44" s="71"/>
      <c r="O44" s="71"/>
      <c r="P44" s="71"/>
    </row>
    <row r="45" spans="1:16" x14ac:dyDescent="0.25">
      <c r="A45" s="385"/>
      <c r="B45" s="19" t="s">
        <v>117</v>
      </c>
      <c r="C45" s="228">
        <f>C43+C44</f>
        <v>17771.25</v>
      </c>
      <c r="D45" s="11"/>
      <c r="E45" s="11"/>
      <c r="F45" s="11"/>
      <c r="G45" s="119">
        <f>(B26-B25)*C26</f>
        <v>4256.25</v>
      </c>
      <c r="H45" s="119">
        <f>G45+H44</f>
        <v>5183.75</v>
      </c>
      <c r="I45" s="71"/>
      <c r="J45" s="71"/>
      <c r="K45" s="71"/>
      <c r="L45" s="71"/>
      <c r="M45" s="71"/>
      <c r="N45" s="71"/>
      <c r="O45" s="71"/>
      <c r="P45" s="71"/>
    </row>
    <row r="46" spans="1:16" x14ac:dyDescent="0.25">
      <c r="A46" s="385"/>
      <c r="B46" s="19"/>
      <c r="C46" s="46"/>
      <c r="D46" s="11"/>
      <c r="E46" s="11"/>
      <c r="F46" s="11"/>
      <c r="G46" s="119">
        <f>(B27-B26)*C27</f>
        <v>13375</v>
      </c>
      <c r="H46" s="119">
        <f>G46+H45</f>
        <v>18558.75</v>
      </c>
      <c r="I46" s="71"/>
      <c r="J46" s="71"/>
      <c r="K46" s="71"/>
      <c r="L46" s="71"/>
      <c r="M46" s="71"/>
      <c r="N46" s="71"/>
      <c r="O46" s="71"/>
      <c r="P46" s="71"/>
    </row>
    <row r="47" spans="1:16" s="20" customFormat="1" x14ac:dyDescent="0.25">
      <c r="A47" s="133"/>
      <c r="B47" s="3" t="s">
        <v>369</v>
      </c>
      <c r="C47" s="46"/>
      <c r="G47" s="119">
        <f>(B28-B27)*C28</f>
        <v>27720.000000000004</v>
      </c>
      <c r="H47" s="119">
        <f>G47+H46</f>
        <v>46278.75</v>
      </c>
    </row>
    <row r="48" spans="1:16" s="20" customFormat="1" x14ac:dyDescent="0.25">
      <c r="A48" s="133"/>
      <c r="B48" s="19" t="s">
        <v>116</v>
      </c>
      <c r="C48" s="110">
        <f>H$45+(C$20-B$26)*C$27</f>
        <v>8271.25</v>
      </c>
      <c r="G48" s="119">
        <f>(B29-B28)*C29</f>
        <v>73656</v>
      </c>
      <c r="H48" s="119">
        <f>G48+H47</f>
        <v>119934.75</v>
      </c>
    </row>
    <row r="49" spans="1:8" s="20" customFormat="1" x14ac:dyDescent="0.25">
      <c r="A49" s="133" t="s">
        <v>0</v>
      </c>
      <c r="B49" s="19" t="s">
        <v>118</v>
      </c>
      <c r="C49" s="383">
        <f>(C$21*C$34)</f>
        <v>7500</v>
      </c>
      <c r="G49" s="119">
        <f>(B30-B29)*C30</f>
        <v>595</v>
      </c>
      <c r="H49" s="119">
        <f>G49+H48</f>
        <v>120529.75</v>
      </c>
    </row>
    <row r="50" spans="1:8" s="20" customFormat="1" x14ac:dyDescent="0.25">
      <c r="A50" s="133"/>
      <c r="B50" s="19" t="s">
        <v>117</v>
      </c>
      <c r="C50" s="236">
        <f>C48+C49</f>
        <v>15771.25</v>
      </c>
    </row>
    <row r="51" spans="1:8" s="20" customFormat="1" x14ac:dyDescent="0.25">
      <c r="A51" s="133"/>
      <c r="B51" s="19"/>
      <c r="C51" s="74"/>
    </row>
    <row r="52" spans="1:8" x14ac:dyDescent="0.25">
      <c r="A52" s="385"/>
      <c r="B52" s="19" t="s">
        <v>119</v>
      </c>
      <c r="C52" s="384">
        <f>C45-C50</f>
        <v>2000</v>
      </c>
      <c r="D52" s="11"/>
      <c r="E52" s="11"/>
      <c r="F52" s="11"/>
      <c r="G52" s="17"/>
      <c r="H52" s="17"/>
    </row>
    <row r="53" spans="1:8" s="393" customFormat="1" x14ac:dyDescent="0.25">
      <c r="A53" s="385"/>
      <c r="B53" s="19"/>
      <c r="C53" s="384"/>
      <c r="D53" s="11"/>
      <c r="E53" s="11"/>
      <c r="F53" s="11"/>
      <c r="G53" s="17"/>
      <c r="H53" s="17"/>
    </row>
    <row r="54" spans="1:8" s="393" customFormat="1" x14ac:dyDescent="0.25">
      <c r="A54" s="385"/>
      <c r="B54" s="3" t="s">
        <v>378</v>
      </c>
      <c r="C54" s="384"/>
      <c r="D54" s="11"/>
      <c r="E54" s="11"/>
      <c r="F54" s="11"/>
      <c r="G54" s="17"/>
      <c r="H54" s="17"/>
    </row>
    <row r="55" spans="1:8" s="393" customFormat="1" x14ac:dyDescent="0.25">
      <c r="A55" s="385"/>
      <c r="B55" s="19"/>
      <c r="C55" s="384"/>
      <c r="D55" s="11"/>
      <c r="E55" s="11"/>
      <c r="F55" s="11"/>
      <c r="G55" s="17"/>
      <c r="H55" s="17"/>
    </row>
    <row r="56" spans="1:8" x14ac:dyDescent="0.25">
      <c r="A56" s="385"/>
      <c r="D56" s="11"/>
      <c r="E56" s="11"/>
      <c r="F56" s="11"/>
      <c r="G56" s="17"/>
      <c r="H56" s="17"/>
    </row>
    <row r="57" spans="1:8" s="149" customFormat="1" x14ac:dyDescent="0.25">
      <c r="A57" s="386"/>
      <c r="D57" s="257"/>
      <c r="E57" s="257"/>
      <c r="F57" s="257"/>
      <c r="G57" s="245"/>
      <c r="H57" s="245"/>
    </row>
    <row r="58" spans="1:8" x14ac:dyDescent="0.25">
      <c r="A58" s="10"/>
      <c r="B58" s="19"/>
      <c r="C58" s="71"/>
      <c r="G58" s="17"/>
      <c r="H58" s="17"/>
    </row>
    <row r="59" spans="1:8" x14ac:dyDescent="0.25">
      <c r="A59" s="17"/>
      <c r="B59" s="20" t="s">
        <v>125</v>
      </c>
      <c r="C59" s="134"/>
      <c r="D59" s="20"/>
      <c r="E59" s="17"/>
      <c r="F59" s="19"/>
    </row>
    <row r="60" spans="1:8" x14ac:dyDescent="0.25">
      <c r="A60" s="17"/>
      <c r="B60" s="20" t="s">
        <v>112</v>
      </c>
      <c r="C60" s="135"/>
      <c r="D60" s="20"/>
      <c r="E60" s="17"/>
      <c r="F60" s="19"/>
    </row>
    <row r="61" spans="1:8" x14ac:dyDescent="0.25">
      <c r="A61" s="17"/>
      <c r="B61" s="20" t="s">
        <v>114</v>
      </c>
      <c r="C61" s="136"/>
      <c r="D61" s="20"/>
      <c r="E61" s="17"/>
      <c r="F61" s="19"/>
    </row>
    <row r="62" spans="1:8" x14ac:dyDescent="0.25">
      <c r="A62" s="17"/>
      <c r="B62" s="20" t="s">
        <v>115</v>
      </c>
      <c r="C62" s="137"/>
      <c r="D62" s="20"/>
      <c r="E62" s="17"/>
      <c r="F62" s="19"/>
    </row>
    <row r="63" spans="1:8" x14ac:dyDescent="0.25">
      <c r="A63" s="17"/>
      <c r="B63" s="20"/>
      <c r="C63" s="138"/>
      <c r="D63" s="20"/>
      <c r="E63" s="17"/>
      <c r="F63" s="19"/>
    </row>
    <row r="64" spans="1:8" x14ac:dyDescent="0.25">
      <c r="A64" s="17"/>
      <c r="B64" s="3"/>
      <c r="C64" s="19"/>
      <c r="D64" s="19"/>
      <c r="E64" s="17"/>
      <c r="F64" s="19"/>
    </row>
    <row r="65" spans="2:6" x14ac:dyDescent="0.25">
      <c r="B65" s="19"/>
      <c r="C65" s="19"/>
      <c r="D65" s="19"/>
      <c r="E65" s="19"/>
      <c r="F65" s="19"/>
    </row>
    <row r="66" spans="2:6" x14ac:dyDescent="0.25">
      <c r="D66" s="19"/>
      <c r="E66" s="19"/>
      <c r="F66" s="19"/>
    </row>
    <row r="67" spans="2:6" x14ac:dyDescent="0.25">
      <c r="D67" s="19"/>
      <c r="E67" s="19"/>
      <c r="F67" s="19"/>
    </row>
  </sheetData>
  <mergeCells count="5">
    <mergeCell ref="B23:C23"/>
    <mergeCell ref="G43:H43"/>
    <mergeCell ref="B7:H7"/>
    <mergeCell ref="B4:H4"/>
    <mergeCell ref="B8:H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workbookViewId="0">
      <selection activeCell="B25" sqref="B25"/>
    </sheetView>
  </sheetViews>
  <sheetFormatPr defaultRowHeight="15" x14ac:dyDescent="0.25"/>
  <cols>
    <col min="1" max="1" width="17.28515625" style="38" customWidth="1"/>
    <col min="2" max="2" width="41.85546875" style="38" customWidth="1"/>
    <col min="3" max="3" width="16" style="38" customWidth="1"/>
    <col min="4" max="4" width="11.7109375" style="38" customWidth="1"/>
    <col min="5" max="16384" width="9.140625" style="38"/>
  </cols>
  <sheetData>
    <row r="1" spans="1:10" ht="15" customHeight="1" x14ac:dyDescent="0.25">
      <c r="A1" s="2" t="s">
        <v>389</v>
      </c>
      <c r="B1" s="2"/>
    </row>
    <row r="2" spans="1:10" s="149" customFormat="1" ht="15" customHeight="1" x14ac:dyDescent="0.25">
      <c r="A2" s="148"/>
      <c r="B2" s="148"/>
    </row>
    <row r="3" spans="1:10" ht="15" customHeight="1" x14ac:dyDescent="0.25">
      <c r="A3" s="2" t="s">
        <v>0</v>
      </c>
      <c r="B3" s="2" t="s">
        <v>127</v>
      </c>
    </row>
    <row r="4" spans="1:10" ht="15" customHeight="1" x14ac:dyDescent="0.25">
      <c r="A4" s="1"/>
      <c r="B4" s="401" t="s">
        <v>134</v>
      </c>
      <c r="C4" s="401"/>
      <c r="D4" s="401"/>
      <c r="E4" s="401"/>
      <c r="F4" s="401"/>
      <c r="G4" s="401"/>
      <c r="H4" s="401"/>
      <c r="I4" s="401"/>
      <c r="J4" s="401"/>
    </row>
    <row r="5" spans="1:10" ht="15" customHeight="1" x14ac:dyDescent="0.25">
      <c r="A5" s="1"/>
      <c r="B5" s="38" t="s">
        <v>6</v>
      </c>
      <c r="E5" s="37"/>
      <c r="F5" s="37"/>
      <c r="G5" s="37"/>
      <c r="H5" s="37"/>
    </row>
    <row r="6" spans="1:10" ht="15" customHeight="1" x14ac:dyDescent="0.25">
      <c r="A6" s="1"/>
      <c r="B6" s="128" t="s">
        <v>91</v>
      </c>
      <c r="C6" s="160">
        <v>8000</v>
      </c>
      <c r="D6" s="39"/>
      <c r="E6" s="37"/>
      <c r="F6" s="37"/>
      <c r="G6" s="37"/>
      <c r="H6" s="37"/>
    </row>
    <row r="7" spans="1:10" ht="15" customHeight="1" x14ac:dyDescent="0.25">
      <c r="A7" s="1"/>
      <c r="B7" s="40" t="s">
        <v>21</v>
      </c>
      <c r="C7" s="161">
        <v>2000</v>
      </c>
      <c r="D7" s="41"/>
      <c r="E7" s="37"/>
      <c r="F7" s="37"/>
      <c r="G7" s="37"/>
      <c r="H7" s="37"/>
    </row>
    <row r="8" spans="1:10" ht="15" customHeight="1" x14ac:dyDescent="0.25">
      <c r="A8" s="1"/>
      <c r="B8" s="40" t="s">
        <v>22</v>
      </c>
      <c r="C8" s="161">
        <v>3000</v>
      </c>
      <c r="D8" s="42"/>
      <c r="E8" s="37"/>
      <c r="F8" s="37"/>
      <c r="G8" s="37"/>
      <c r="H8" s="37"/>
    </row>
    <row r="9" spans="1:10" ht="15" customHeight="1" x14ac:dyDescent="0.25">
      <c r="A9" s="1"/>
      <c r="B9" s="40" t="s">
        <v>9</v>
      </c>
      <c r="C9" s="161">
        <v>1000</v>
      </c>
      <c r="D9" s="42"/>
      <c r="E9" s="37"/>
      <c r="F9" s="37"/>
      <c r="G9" s="37"/>
      <c r="H9" s="37"/>
    </row>
    <row r="10" spans="1:10" ht="15" customHeight="1" x14ac:dyDescent="0.25">
      <c r="A10" s="1"/>
      <c r="B10" s="40" t="s">
        <v>26</v>
      </c>
      <c r="C10" s="161">
        <v>1000</v>
      </c>
      <c r="D10" s="42"/>
      <c r="E10" s="37"/>
      <c r="F10" s="37"/>
      <c r="G10" s="37"/>
      <c r="H10" s="37"/>
    </row>
    <row r="11" spans="1:10" ht="15" customHeight="1" x14ac:dyDescent="0.25">
      <c r="A11" s="1"/>
      <c r="B11" s="40"/>
      <c r="C11" s="40"/>
      <c r="D11" s="42"/>
      <c r="E11" s="37"/>
      <c r="F11" s="37"/>
      <c r="G11" s="37"/>
      <c r="H11" s="37"/>
    </row>
    <row r="12" spans="1:10" ht="15" customHeight="1" x14ac:dyDescent="0.25">
      <c r="A12" s="1"/>
      <c r="B12" s="40" t="s">
        <v>140</v>
      </c>
      <c r="C12" s="40"/>
      <c r="D12" s="42"/>
      <c r="E12" s="37"/>
      <c r="F12" s="37"/>
      <c r="G12" s="37"/>
      <c r="H12" s="37"/>
    </row>
    <row r="13" spans="1:10" ht="15" customHeight="1" x14ac:dyDescent="0.25">
      <c r="A13" s="1"/>
      <c r="B13" s="40" t="s">
        <v>141</v>
      </c>
      <c r="C13" s="40"/>
      <c r="D13" s="42"/>
      <c r="E13" s="37"/>
      <c r="F13" s="37"/>
      <c r="G13" s="37"/>
      <c r="H13" s="37"/>
    </row>
    <row r="14" spans="1:10" ht="15" customHeight="1" x14ac:dyDescent="0.25">
      <c r="A14" s="1"/>
      <c r="B14" s="40" t="s">
        <v>142</v>
      </c>
      <c r="C14" s="40"/>
      <c r="D14" s="40"/>
      <c r="E14" s="37"/>
      <c r="F14" s="37"/>
      <c r="G14" s="37"/>
      <c r="H14" s="37"/>
    </row>
    <row r="15" spans="1:10" ht="15" customHeight="1" x14ac:dyDescent="0.25">
      <c r="A15" s="2"/>
      <c r="B15" s="3"/>
      <c r="C15" s="3"/>
      <c r="D15" s="3"/>
      <c r="E15" s="3"/>
      <c r="F15" s="3"/>
      <c r="G15" s="3"/>
      <c r="H15" s="3"/>
    </row>
    <row r="16" spans="1:10" s="24" customFormat="1" x14ac:dyDescent="0.25">
      <c r="A16" s="4"/>
      <c r="B16" s="5"/>
      <c r="C16" s="5"/>
      <c r="D16" s="5"/>
      <c r="E16" s="5"/>
      <c r="F16" s="5"/>
      <c r="G16" s="5"/>
      <c r="H16" s="5"/>
    </row>
    <row r="17" spans="1:8" x14ac:dyDescent="0.25">
      <c r="A17" s="2"/>
      <c r="B17" s="3"/>
      <c r="C17" s="3"/>
      <c r="D17" s="3"/>
      <c r="E17" s="3"/>
      <c r="F17" s="3"/>
      <c r="G17" s="3"/>
      <c r="H17" s="3"/>
    </row>
    <row r="18" spans="1:8" x14ac:dyDescent="0.25">
      <c r="A18" s="2"/>
      <c r="B18" s="6" t="s">
        <v>1</v>
      </c>
      <c r="C18" s="6"/>
      <c r="D18" s="6"/>
      <c r="E18" s="6"/>
      <c r="F18" s="6"/>
      <c r="G18" s="174"/>
      <c r="H18" s="174"/>
    </row>
    <row r="19" spans="1:8" x14ac:dyDescent="0.25">
      <c r="A19" s="2"/>
      <c r="B19" s="7" t="s">
        <v>2</v>
      </c>
      <c r="C19" s="3"/>
      <c r="D19" s="3"/>
      <c r="E19" s="3"/>
      <c r="F19" s="3"/>
      <c r="G19" s="3"/>
      <c r="H19" s="3"/>
    </row>
    <row r="20" spans="1:8" s="20" customFormat="1" x14ac:dyDescent="0.25">
      <c r="A20" s="139"/>
      <c r="B20" s="139" t="s">
        <v>3</v>
      </c>
      <c r="C20" s="139"/>
      <c r="D20" s="139"/>
      <c r="E20" s="139"/>
      <c r="F20" s="139"/>
      <c r="G20" s="139"/>
      <c r="H20" s="139"/>
    </row>
    <row r="22" spans="1:8" x14ac:dyDescent="0.25">
      <c r="B22" s="2" t="s">
        <v>4</v>
      </c>
      <c r="C22" s="38" t="s">
        <v>0</v>
      </c>
    </row>
    <row r="23" spans="1:8" x14ac:dyDescent="0.25">
      <c r="B23" s="128" t="s">
        <v>91</v>
      </c>
      <c r="C23" s="163">
        <v>8000</v>
      </c>
    </row>
    <row r="24" spans="1:8" x14ac:dyDescent="0.25">
      <c r="A24" s="9" t="s">
        <v>0</v>
      </c>
      <c r="B24" s="40" t="s">
        <v>21</v>
      </c>
      <c r="C24" s="164">
        <v>2000</v>
      </c>
    </row>
    <row r="25" spans="1:8" x14ac:dyDescent="0.25">
      <c r="A25" s="10"/>
      <c r="B25" s="40" t="s">
        <v>22</v>
      </c>
      <c r="C25" s="164">
        <v>3000</v>
      </c>
      <c r="D25" s="38" t="s">
        <v>0</v>
      </c>
    </row>
    <row r="26" spans="1:8" x14ac:dyDescent="0.25">
      <c r="A26" s="10"/>
      <c r="B26" s="40" t="s">
        <v>9</v>
      </c>
      <c r="C26" s="164">
        <v>1000</v>
      </c>
      <c r="D26" s="38" t="s">
        <v>0</v>
      </c>
    </row>
    <row r="27" spans="1:8" x14ac:dyDescent="0.25">
      <c r="A27" s="10"/>
      <c r="B27" s="40" t="s">
        <v>26</v>
      </c>
      <c r="C27" s="164">
        <v>1000</v>
      </c>
    </row>
    <row r="28" spans="1:8" x14ac:dyDescent="0.25">
      <c r="A28" s="10"/>
      <c r="B28" s="40" t="s">
        <v>23</v>
      </c>
      <c r="C28" s="162">
        <v>0.2</v>
      </c>
      <c r="D28" s="130" t="s">
        <v>0</v>
      </c>
    </row>
    <row r="29" spans="1:8" s="130" customFormat="1" x14ac:dyDescent="0.25">
      <c r="A29" s="10"/>
      <c r="B29" s="40"/>
      <c r="C29" s="162"/>
    </row>
    <row r="30" spans="1:8" s="149" customFormat="1" x14ac:dyDescent="0.25">
      <c r="A30" s="158"/>
      <c r="B30" s="165"/>
      <c r="C30" s="166"/>
    </row>
    <row r="31" spans="1:8" x14ac:dyDescent="0.25">
      <c r="A31" s="10"/>
      <c r="E31" s="11"/>
      <c r="H31" s="12"/>
    </row>
    <row r="32" spans="1:8" x14ac:dyDescent="0.25">
      <c r="A32" s="10"/>
      <c r="B32" s="2" t="s">
        <v>5</v>
      </c>
    </row>
    <row r="33" spans="1:3" x14ac:dyDescent="0.25">
      <c r="A33" s="10"/>
      <c r="B33" s="2"/>
    </row>
    <row r="34" spans="1:3" s="130" customFormat="1" x14ac:dyDescent="0.25">
      <c r="A34" s="10"/>
      <c r="B34" s="2" t="s">
        <v>135</v>
      </c>
    </row>
    <row r="35" spans="1:3" x14ac:dyDescent="0.25">
      <c r="A35" s="10"/>
      <c r="B35" s="19" t="s">
        <v>67</v>
      </c>
      <c r="C35" s="99">
        <f>C24/C28</f>
        <v>10000</v>
      </c>
    </row>
    <row r="36" spans="1:3" x14ac:dyDescent="0.25">
      <c r="A36" s="10"/>
      <c r="B36" s="19" t="s">
        <v>35</v>
      </c>
      <c r="C36" s="43">
        <f>C35-C24</f>
        <v>8000</v>
      </c>
    </row>
    <row r="37" spans="1:3" ht="16.5" customHeight="1" x14ac:dyDescent="0.25">
      <c r="A37" s="10"/>
      <c r="B37" s="31"/>
      <c r="C37" s="45"/>
    </row>
    <row r="38" spans="1:3" s="130" customFormat="1" ht="16.5" customHeight="1" x14ac:dyDescent="0.25">
      <c r="A38" s="10"/>
      <c r="B38" s="3" t="s">
        <v>136</v>
      </c>
      <c r="C38" s="45"/>
    </row>
    <row r="39" spans="1:3" s="13" customFormat="1" x14ac:dyDescent="0.25">
      <c r="B39" s="99" t="s">
        <v>91</v>
      </c>
      <c r="C39" s="167">
        <f>C23</f>
        <v>8000</v>
      </c>
    </row>
    <row r="40" spans="1:3" x14ac:dyDescent="0.25">
      <c r="A40" s="10"/>
      <c r="B40" s="19" t="s">
        <v>137</v>
      </c>
      <c r="C40" s="92">
        <f>C25</f>
        <v>3000</v>
      </c>
    </row>
    <row r="41" spans="1:3" x14ac:dyDescent="0.25">
      <c r="A41" s="10" t="s">
        <v>0</v>
      </c>
      <c r="B41" s="19" t="s">
        <v>138</v>
      </c>
      <c r="C41" s="92">
        <f>C27</f>
        <v>1000</v>
      </c>
    </row>
    <row r="42" spans="1:3" x14ac:dyDescent="0.25">
      <c r="A42" s="10"/>
      <c r="B42" s="19" t="s">
        <v>9</v>
      </c>
      <c r="C42" s="92">
        <f>C26</f>
        <v>1000</v>
      </c>
    </row>
    <row r="43" spans="1:3" x14ac:dyDescent="0.25">
      <c r="A43" s="10"/>
      <c r="B43" s="19" t="s">
        <v>67</v>
      </c>
      <c r="C43" s="168">
        <f>C35</f>
        <v>10000</v>
      </c>
    </row>
    <row r="44" spans="1:3" x14ac:dyDescent="0.25">
      <c r="A44" s="10"/>
      <c r="B44" s="19" t="s">
        <v>45</v>
      </c>
      <c r="C44" s="43">
        <f>SUM(C39:C43)</f>
        <v>23000</v>
      </c>
    </row>
    <row r="45" spans="1:3" x14ac:dyDescent="0.25">
      <c r="A45" s="10"/>
      <c r="B45" s="31"/>
      <c r="C45" s="45"/>
    </row>
    <row r="46" spans="1:3" x14ac:dyDescent="0.25">
      <c r="A46" s="10"/>
      <c r="B46" s="3" t="s">
        <v>139</v>
      </c>
      <c r="C46" s="46"/>
    </row>
    <row r="47" spans="1:3" x14ac:dyDescent="0.25">
      <c r="A47" s="10" t="s">
        <v>0</v>
      </c>
      <c r="B47" s="19" t="s">
        <v>45</v>
      </c>
      <c r="C47" s="81">
        <f>C44</f>
        <v>23000</v>
      </c>
    </row>
    <row r="48" spans="1:3" x14ac:dyDescent="0.25">
      <c r="A48" s="10"/>
      <c r="B48" s="19" t="s">
        <v>91</v>
      </c>
      <c r="C48" s="92">
        <f>C39</f>
        <v>8000</v>
      </c>
    </row>
    <row r="49" spans="1:8" x14ac:dyDescent="0.25">
      <c r="A49" s="10"/>
      <c r="B49" s="19" t="s">
        <v>22</v>
      </c>
      <c r="C49" s="92">
        <f>C40</f>
        <v>3000</v>
      </c>
    </row>
    <row r="50" spans="1:8" x14ac:dyDescent="0.25">
      <c r="A50" s="10"/>
      <c r="B50" s="19" t="s">
        <v>138</v>
      </c>
      <c r="C50" s="168">
        <f>C41</f>
        <v>1000</v>
      </c>
    </row>
    <row r="51" spans="1:8" x14ac:dyDescent="0.25">
      <c r="A51" s="10"/>
      <c r="B51" s="19" t="s">
        <v>27</v>
      </c>
      <c r="C51" s="93">
        <f>C47-C48-C49-C50</f>
        <v>11000</v>
      </c>
    </row>
    <row r="52" spans="1:8" x14ac:dyDescent="0.25">
      <c r="A52" s="10"/>
    </row>
    <row r="53" spans="1:8" x14ac:dyDescent="0.25">
      <c r="A53" s="10"/>
      <c r="B53" s="38" t="s">
        <v>0</v>
      </c>
      <c r="C53" s="38" t="s">
        <v>0</v>
      </c>
    </row>
    <row r="54" spans="1:8" x14ac:dyDescent="0.25">
      <c r="A54" s="10"/>
      <c r="B54" s="31" t="s">
        <v>0</v>
      </c>
    </row>
    <row r="55" spans="1:8" x14ac:dyDescent="0.25">
      <c r="A55" s="10"/>
      <c r="B55" s="16"/>
    </row>
    <row r="56" spans="1:8" x14ac:dyDescent="0.25">
      <c r="A56" s="17"/>
      <c r="B56" s="18"/>
      <c r="C56" s="19"/>
      <c r="D56" s="19"/>
      <c r="E56" s="19"/>
      <c r="F56" s="19"/>
      <c r="G56" s="17"/>
      <c r="H56" s="17"/>
    </row>
    <row r="57" spans="1:8" x14ac:dyDescent="0.25">
      <c r="A57" s="17"/>
      <c r="B57" s="20"/>
      <c r="C57" s="20"/>
      <c r="D57" s="20"/>
      <c r="E57" s="17"/>
      <c r="F57" s="19"/>
      <c r="G57" s="17"/>
      <c r="H57" s="17"/>
    </row>
    <row r="58" spans="1:8" x14ac:dyDescent="0.25">
      <c r="A58" s="17"/>
      <c r="B58" s="21"/>
      <c r="C58" s="22"/>
      <c r="D58" s="20"/>
      <c r="E58" s="17"/>
      <c r="F58" s="19"/>
      <c r="G58" s="17"/>
      <c r="H58" s="17"/>
    </row>
    <row r="59" spans="1:8" x14ac:dyDescent="0.25">
      <c r="A59" s="17"/>
      <c r="B59" s="21"/>
      <c r="C59" s="23"/>
      <c r="D59" s="20"/>
      <c r="E59" s="17"/>
      <c r="F59" s="19"/>
      <c r="G59" s="17"/>
      <c r="H59" s="17"/>
    </row>
    <row r="60" spans="1:8" x14ac:dyDescent="0.25">
      <c r="A60" s="17"/>
      <c r="B60" s="20"/>
      <c r="C60" s="22"/>
      <c r="D60" s="20"/>
      <c r="E60" s="17"/>
      <c r="F60" s="19"/>
      <c r="G60" s="17"/>
      <c r="H60" s="17"/>
    </row>
    <row r="61" spans="1:8" x14ac:dyDescent="0.25">
      <c r="A61" s="17"/>
      <c r="B61" s="20"/>
      <c r="C61" s="22"/>
      <c r="D61" s="20"/>
      <c r="E61" s="17"/>
      <c r="F61" s="19"/>
      <c r="G61" s="17"/>
      <c r="H61" s="17"/>
    </row>
    <row r="62" spans="1:8" x14ac:dyDescent="0.25">
      <c r="A62" s="17"/>
      <c r="B62" s="20"/>
      <c r="C62" s="22"/>
      <c r="D62" s="19"/>
      <c r="E62" s="17"/>
      <c r="F62" s="19"/>
      <c r="G62" s="17"/>
      <c r="H62" s="17"/>
    </row>
    <row r="63" spans="1:8" x14ac:dyDescent="0.25">
      <c r="C63" s="19"/>
      <c r="D63" s="19"/>
      <c r="E63" s="19"/>
      <c r="F63" s="19"/>
    </row>
    <row r="64" spans="1:8" x14ac:dyDescent="0.25">
      <c r="B64" s="3"/>
      <c r="C64" s="19"/>
      <c r="D64" s="19"/>
      <c r="E64" s="19"/>
      <c r="F64" s="19"/>
    </row>
    <row r="65" spans="2:6" x14ac:dyDescent="0.25">
      <c r="B65" s="19"/>
      <c r="C65" s="19"/>
      <c r="D65" s="19"/>
      <c r="E65" s="19"/>
      <c r="F65" s="19"/>
    </row>
  </sheetData>
  <mergeCells count="1">
    <mergeCell ref="B4:J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election activeCell="A2" sqref="A2"/>
    </sheetView>
  </sheetViews>
  <sheetFormatPr defaultRowHeight="15" x14ac:dyDescent="0.25"/>
  <cols>
    <col min="1" max="1" width="17.28515625" style="57" customWidth="1"/>
    <col min="2" max="2" width="33" style="57" customWidth="1"/>
    <col min="3" max="3" width="16.85546875" style="57" customWidth="1"/>
    <col min="4" max="4" width="11.7109375" style="57" customWidth="1"/>
    <col min="5" max="6" width="9.140625" style="57"/>
    <col min="7" max="7" width="24.140625" style="57" customWidth="1"/>
    <col min="8" max="9" width="9.5703125" style="57" bestFit="1" customWidth="1"/>
    <col min="10" max="16384" width="9.140625" style="57"/>
  </cols>
  <sheetData>
    <row r="1" spans="1:10" x14ac:dyDescent="0.25">
      <c r="A1" s="2" t="s">
        <v>407</v>
      </c>
      <c r="B1" s="2"/>
    </row>
    <row r="2" spans="1:10" s="149" customFormat="1" x14ac:dyDescent="0.25">
      <c r="A2" s="148"/>
      <c r="B2" s="148"/>
    </row>
    <row r="3" spans="1:10" x14ac:dyDescent="0.25">
      <c r="A3" s="2"/>
      <c r="B3" s="2" t="s">
        <v>127</v>
      </c>
    </row>
    <row r="4" spans="1:10" ht="42" customHeight="1" x14ac:dyDescent="0.25">
      <c r="A4" s="1"/>
      <c r="B4" s="401" t="s">
        <v>379</v>
      </c>
      <c r="C4" s="401"/>
      <c r="D4" s="401"/>
      <c r="E4" s="401"/>
      <c r="F4" s="401"/>
      <c r="G4" s="401"/>
      <c r="H4" s="401"/>
      <c r="I4" s="401"/>
      <c r="J4" s="401"/>
    </row>
    <row r="5" spans="1:10" ht="15" customHeight="1" x14ac:dyDescent="0.25">
      <c r="A5" s="1"/>
      <c r="C5" s="303">
        <v>2015</v>
      </c>
      <c r="D5" s="327">
        <v>2016</v>
      </c>
      <c r="F5" s="58"/>
      <c r="G5" s="58"/>
      <c r="H5" s="58"/>
    </row>
    <row r="6" spans="1:10" ht="15" customHeight="1" x14ac:dyDescent="0.25">
      <c r="A6" s="1"/>
      <c r="B6" s="57" t="s">
        <v>45</v>
      </c>
      <c r="C6" s="106">
        <v>4000</v>
      </c>
      <c r="D6" s="25">
        <v>4100</v>
      </c>
      <c r="F6" s="58"/>
      <c r="G6" s="58"/>
      <c r="H6" s="58"/>
    </row>
    <row r="7" spans="1:10" ht="15" customHeight="1" x14ac:dyDescent="0.25">
      <c r="A7" s="1"/>
      <c r="B7" s="239" t="s">
        <v>91</v>
      </c>
      <c r="C7" s="106">
        <v>1600</v>
      </c>
      <c r="D7" s="25">
        <v>1700</v>
      </c>
      <c r="F7" s="58"/>
      <c r="G7" s="58"/>
      <c r="H7" s="58"/>
    </row>
    <row r="8" spans="1:10" ht="15" customHeight="1" x14ac:dyDescent="0.25">
      <c r="A8" s="1"/>
      <c r="B8" s="57" t="s">
        <v>26</v>
      </c>
      <c r="C8" s="106">
        <v>500</v>
      </c>
      <c r="D8" s="25">
        <v>520</v>
      </c>
      <c r="F8" s="58"/>
      <c r="G8" s="58"/>
      <c r="H8" s="58"/>
    </row>
    <row r="9" spans="1:10" ht="15" customHeight="1" x14ac:dyDescent="0.25">
      <c r="A9" s="1"/>
      <c r="B9" s="57" t="s">
        <v>49</v>
      </c>
      <c r="C9" s="106">
        <v>300</v>
      </c>
      <c r="D9" s="25">
        <v>350</v>
      </c>
      <c r="F9" s="58"/>
      <c r="G9" s="58"/>
      <c r="H9" s="58"/>
    </row>
    <row r="10" spans="1:10" ht="15" customHeight="1" x14ac:dyDescent="0.25">
      <c r="A10" s="1"/>
      <c r="B10" s="239" t="s">
        <v>22</v>
      </c>
      <c r="C10" s="106">
        <v>500</v>
      </c>
      <c r="D10" s="25">
        <v>550</v>
      </c>
      <c r="F10" s="58"/>
      <c r="G10" s="58"/>
      <c r="H10" s="58"/>
    </row>
    <row r="11" spans="1:10" ht="15" customHeight="1" x14ac:dyDescent="0.25">
      <c r="A11" s="1"/>
      <c r="B11" s="239" t="s">
        <v>9</v>
      </c>
      <c r="C11" s="106">
        <v>150</v>
      </c>
      <c r="D11" s="25">
        <v>150</v>
      </c>
      <c r="F11" s="58"/>
      <c r="G11" s="58"/>
      <c r="H11" s="58"/>
    </row>
    <row r="12" spans="1:10" ht="15" customHeight="1" x14ac:dyDescent="0.25">
      <c r="A12" s="1"/>
      <c r="B12" s="239" t="s">
        <v>295</v>
      </c>
      <c r="C12" s="106">
        <v>400</v>
      </c>
      <c r="D12" s="25">
        <v>420</v>
      </c>
      <c r="F12" s="58"/>
      <c r="G12" s="58"/>
      <c r="H12" s="58"/>
    </row>
    <row r="13" spans="1:10" ht="15" customHeight="1" x14ac:dyDescent="0.25">
      <c r="A13" s="1"/>
      <c r="B13" s="239" t="s">
        <v>93</v>
      </c>
      <c r="C13" s="106">
        <v>300</v>
      </c>
      <c r="D13" s="25">
        <v>350</v>
      </c>
      <c r="F13" s="58"/>
      <c r="G13" s="58"/>
      <c r="H13" s="58"/>
    </row>
    <row r="14" spans="1:10" ht="15" customHeight="1" x14ac:dyDescent="0.25">
      <c r="A14" s="1"/>
      <c r="B14" s="239" t="s">
        <v>94</v>
      </c>
      <c r="C14" s="106">
        <v>400</v>
      </c>
      <c r="D14" s="25">
        <v>450</v>
      </c>
      <c r="F14" s="58"/>
      <c r="G14" s="58"/>
      <c r="H14" s="58"/>
    </row>
    <row r="15" spans="1:10" ht="15" customHeight="1" x14ac:dyDescent="0.25">
      <c r="A15" s="1"/>
      <c r="B15" s="239" t="s">
        <v>297</v>
      </c>
      <c r="C15" s="106">
        <v>5000</v>
      </c>
      <c r="D15" s="25">
        <v>5800</v>
      </c>
      <c r="F15" s="58"/>
      <c r="G15" s="58"/>
      <c r="H15" s="58"/>
    </row>
    <row r="16" spans="1:10" s="71" customFormat="1" ht="15" customHeight="1" x14ac:dyDescent="0.25">
      <c r="A16" s="1"/>
      <c r="B16" s="239" t="s">
        <v>95</v>
      </c>
      <c r="C16" s="106">
        <v>2000</v>
      </c>
      <c r="D16" s="25">
        <v>2400</v>
      </c>
      <c r="F16" s="70"/>
      <c r="G16" s="70"/>
      <c r="H16" s="70"/>
    </row>
    <row r="17" spans="1:8" s="71" customFormat="1" ht="15" customHeight="1" x14ac:dyDescent="0.25">
      <c r="A17" s="1"/>
      <c r="B17" s="239" t="s">
        <v>96</v>
      </c>
      <c r="C17" s="106">
        <v>1000</v>
      </c>
      <c r="D17" s="25">
        <v>600</v>
      </c>
      <c r="F17" s="70"/>
      <c r="G17" s="70"/>
      <c r="H17" s="70"/>
    </row>
    <row r="18" spans="1:8" s="71" customFormat="1" ht="15" customHeight="1" x14ac:dyDescent="0.25">
      <c r="A18" s="1"/>
      <c r="B18" s="239" t="s">
        <v>97</v>
      </c>
      <c r="C18" s="106">
        <v>410</v>
      </c>
      <c r="D18" s="25">
        <v>410</v>
      </c>
      <c r="F18" s="70"/>
      <c r="G18" s="70"/>
      <c r="H18" s="70"/>
    </row>
    <row r="19" spans="1:8" s="71" customFormat="1" ht="15" customHeight="1" x14ac:dyDescent="0.25">
      <c r="A19" s="1"/>
      <c r="B19" s="239" t="s">
        <v>90</v>
      </c>
      <c r="C19" s="106">
        <v>800</v>
      </c>
      <c r="D19" s="25">
        <v>300</v>
      </c>
      <c r="F19" s="70"/>
      <c r="G19" s="70"/>
      <c r="H19" s="70"/>
    </row>
    <row r="20" spans="1:8" s="239" customFormat="1" ht="15" customHeight="1" x14ac:dyDescent="0.25">
      <c r="A20" s="238"/>
      <c r="B20" s="239" t="s">
        <v>296</v>
      </c>
      <c r="C20" s="106"/>
      <c r="D20" s="25"/>
      <c r="F20" s="241"/>
      <c r="G20" s="241"/>
      <c r="H20" s="241"/>
    </row>
    <row r="21" spans="1:8" s="239" customFormat="1" ht="15" customHeight="1" x14ac:dyDescent="0.25">
      <c r="A21" s="238"/>
      <c r="B21" s="239" t="s">
        <v>298</v>
      </c>
      <c r="C21" s="106"/>
      <c r="D21" s="25"/>
      <c r="F21" s="241"/>
      <c r="G21" s="241"/>
      <c r="H21" s="241"/>
    </row>
    <row r="22" spans="1:8" s="71" customFormat="1" ht="15" customHeight="1" x14ac:dyDescent="0.25">
      <c r="A22" s="1"/>
      <c r="E22" s="70"/>
      <c r="F22" s="70"/>
      <c r="G22" s="70"/>
      <c r="H22" s="70"/>
    </row>
    <row r="23" spans="1:8" ht="15" customHeight="1" x14ac:dyDescent="0.25">
      <c r="A23" s="1"/>
      <c r="B23" s="239" t="s">
        <v>380</v>
      </c>
      <c r="E23" s="58"/>
      <c r="F23" s="58"/>
      <c r="G23" s="58"/>
      <c r="H23" s="58"/>
    </row>
    <row r="24" spans="1:8" ht="15" customHeight="1" x14ac:dyDescent="0.25">
      <c r="A24" s="2"/>
      <c r="B24" s="3"/>
      <c r="C24" s="3"/>
      <c r="D24" s="3"/>
      <c r="E24" s="3"/>
      <c r="F24" s="3"/>
      <c r="G24" s="3"/>
      <c r="H24" s="3"/>
    </row>
    <row r="25" spans="1:8" s="24" customFormat="1" x14ac:dyDescent="0.25">
      <c r="A25" s="4"/>
      <c r="B25" s="5"/>
      <c r="C25" s="5"/>
      <c r="D25" s="5"/>
      <c r="E25" s="5"/>
      <c r="F25" s="5"/>
      <c r="G25" s="5"/>
      <c r="H25" s="5"/>
    </row>
    <row r="26" spans="1:8" x14ac:dyDescent="0.25">
      <c r="A26" s="2"/>
      <c r="B26" s="3"/>
      <c r="C26" s="3"/>
      <c r="D26" s="3"/>
      <c r="E26" s="3"/>
      <c r="F26" s="3"/>
      <c r="G26" s="3"/>
      <c r="H26" s="3"/>
    </row>
    <row r="27" spans="1:8" x14ac:dyDescent="0.25">
      <c r="A27" s="2"/>
      <c r="B27" s="6" t="s">
        <v>1</v>
      </c>
      <c r="C27" s="6"/>
      <c r="D27" s="6"/>
      <c r="E27" s="6"/>
      <c r="F27" s="6"/>
      <c r="G27" s="6"/>
      <c r="H27" s="174"/>
    </row>
    <row r="28" spans="1:8" x14ac:dyDescent="0.25">
      <c r="A28" s="2"/>
      <c r="B28" s="7" t="s">
        <v>2</v>
      </c>
      <c r="C28" s="3"/>
      <c r="D28" s="3"/>
      <c r="E28" s="3"/>
      <c r="F28" s="3"/>
      <c r="G28" s="3"/>
      <c r="H28" s="3"/>
    </row>
    <row r="29" spans="1:8" s="20" customFormat="1" x14ac:dyDescent="0.25">
      <c r="A29" s="139"/>
      <c r="B29" s="139" t="s">
        <v>3</v>
      </c>
      <c r="C29" s="139"/>
      <c r="D29" s="139"/>
      <c r="E29" s="139"/>
      <c r="F29" s="139"/>
      <c r="G29" s="139"/>
      <c r="H29" s="139"/>
    </row>
    <row r="31" spans="1:8" x14ac:dyDescent="0.25">
      <c r="B31" s="2" t="s">
        <v>4</v>
      </c>
      <c r="C31" s="57" t="s">
        <v>0</v>
      </c>
    </row>
    <row r="32" spans="1:8" x14ac:dyDescent="0.25">
      <c r="B32" s="71"/>
      <c r="C32" s="303">
        <v>2015</v>
      </c>
      <c r="D32" s="327">
        <v>2016</v>
      </c>
    </row>
    <row r="33" spans="1:8" x14ac:dyDescent="0.25">
      <c r="A33" s="9" t="s">
        <v>0</v>
      </c>
      <c r="B33" s="71" t="s">
        <v>45</v>
      </c>
      <c r="C33" s="112">
        <v>4000</v>
      </c>
      <c r="D33" s="113">
        <v>4100</v>
      </c>
    </row>
    <row r="34" spans="1:8" x14ac:dyDescent="0.25">
      <c r="A34" s="10"/>
      <c r="B34" s="90" t="s">
        <v>91</v>
      </c>
      <c r="C34" s="112">
        <v>1600</v>
      </c>
      <c r="D34" s="113">
        <v>1700</v>
      </c>
      <c r="H34" s="12"/>
    </row>
    <row r="35" spans="1:8" x14ac:dyDescent="0.25">
      <c r="A35" s="10"/>
      <c r="B35" s="71" t="s">
        <v>26</v>
      </c>
      <c r="C35" s="112">
        <v>500</v>
      </c>
      <c r="D35" s="113">
        <v>520</v>
      </c>
    </row>
    <row r="36" spans="1:8" x14ac:dyDescent="0.25">
      <c r="A36" s="10"/>
      <c r="B36" s="71" t="s">
        <v>49</v>
      </c>
      <c r="C36" s="112">
        <v>300</v>
      </c>
      <c r="D36" s="113">
        <v>350</v>
      </c>
    </row>
    <row r="37" spans="1:8" x14ac:dyDescent="0.25">
      <c r="A37" s="10"/>
      <c r="B37" s="90" t="s">
        <v>22</v>
      </c>
      <c r="C37" s="112">
        <v>500</v>
      </c>
      <c r="D37" s="113">
        <v>550</v>
      </c>
    </row>
    <row r="38" spans="1:8" x14ac:dyDescent="0.25">
      <c r="A38" s="10"/>
      <c r="B38" s="90" t="s">
        <v>9</v>
      </c>
      <c r="C38" s="112">
        <v>150</v>
      </c>
      <c r="D38" s="113">
        <v>150</v>
      </c>
    </row>
    <row r="39" spans="1:8" x14ac:dyDescent="0.25">
      <c r="A39" s="10"/>
      <c r="B39" s="90" t="s">
        <v>92</v>
      </c>
      <c r="C39" s="112">
        <v>400</v>
      </c>
      <c r="D39" s="113">
        <v>420</v>
      </c>
    </row>
    <row r="40" spans="1:8" x14ac:dyDescent="0.25">
      <c r="A40" s="10"/>
      <c r="B40" s="90" t="s">
        <v>93</v>
      </c>
      <c r="C40" s="112">
        <v>300</v>
      </c>
      <c r="D40" s="113">
        <v>350</v>
      </c>
    </row>
    <row r="41" spans="1:8" x14ac:dyDescent="0.25">
      <c r="A41" s="10"/>
      <c r="B41" s="90" t="s">
        <v>94</v>
      </c>
      <c r="C41" s="112">
        <v>400</v>
      </c>
      <c r="D41" s="113">
        <v>450</v>
      </c>
    </row>
    <row r="42" spans="1:8" x14ac:dyDescent="0.25">
      <c r="A42" s="10"/>
      <c r="B42" s="90" t="s">
        <v>43</v>
      </c>
      <c r="C42" s="112">
        <v>5000</v>
      </c>
      <c r="D42" s="113">
        <v>5800</v>
      </c>
    </row>
    <row r="43" spans="1:8" x14ac:dyDescent="0.25">
      <c r="A43" s="10"/>
      <c r="B43" s="90" t="s">
        <v>95</v>
      </c>
      <c r="C43" s="112">
        <v>2000</v>
      </c>
      <c r="D43" s="113">
        <v>2400</v>
      </c>
    </row>
    <row r="44" spans="1:8" x14ac:dyDescent="0.25">
      <c r="A44" s="10"/>
      <c r="B44" s="90" t="s">
        <v>96</v>
      </c>
      <c r="C44" s="112">
        <v>1000</v>
      </c>
      <c r="D44" s="113">
        <v>600</v>
      </c>
    </row>
    <row r="45" spans="1:8" x14ac:dyDescent="0.25">
      <c r="A45" s="10" t="s">
        <v>0</v>
      </c>
      <c r="B45" s="90" t="s">
        <v>97</v>
      </c>
      <c r="C45" s="112">
        <v>410</v>
      </c>
      <c r="D45" s="113">
        <v>410</v>
      </c>
    </row>
    <row r="46" spans="1:8" x14ac:dyDescent="0.25">
      <c r="A46" s="10"/>
      <c r="B46" s="90" t="s">
        <v>90</v>
      </c>
      <c r="C46" s="112">
        <v>800</v>
      </c>
      <c r="D46" s="113">
        <v>300</v>
      </c>
    </row>
    <row r="47" spans="1:8" x14ac:dyDescent="0.25">
      <c r="A47" s="10"/>
      <c r="B47" s="31"/>
      <c r="C47" s="43"/>
    </row>
    <row r="48" spans="1:8" s="149" customFormat="1" x14ac:dyDescent="0.25">
      <c r="A48" s="158"/>
      <c r="B48" s="207"/>
      <c r="C48" s="263"/>
    </row>
    <row r="49" spans="1:9" s="239" customFormat="1" x14ac:dyDescent="0.25">
      <c r="A49" s="10"/>
      <c r="B49" s="31"/>
      <c r="C49" s="43"/>
    </row>
    <row r="50" spans="1:9" s="239" customFormat="1" x14ac:dyDescent="0.25">
      <c r="A50" s="10"/>
      <c r="B50" s="3" t="s">
        <v>299</v>
      </c>
      <c r="C50" s="43"/>
    </row>
    <row r="51" spans="1:9" s="19" customFormat="1" x14ac:dyDescent="0.25">
      <c r="A51" s="18"/>
      <c r="B51" s="413" t="s">
        <v>41</v>
      </c>
      <c r="C51" s="413"/>
      <c r="D51" s="413"/>
      <c r="E51" s="413"/>
      <c r="F51" s="413"/>
      <c r="G51" s="413"/>
      <c r="H51" s="413"/>
      <c r="I51" s="413"/>
    </row>
    <row r="52" spans="1:9" s="19" customFormat="1" x14ac:dyDescent="0.25">
      <c r="A52" s="18"/>
      <c r="B52" s="413" t="s">
        <v>11</v>
      </c>
      <c r="C52" s="413"/>
      <c r="D52" s="413"/>
      <c r="G52" s="413" t="s">
        <v>300</v>
      </c>
      <c r="H52" s="413"/>
      <c r="I52" s="413"/>
    </row>
    <row r="53" spans="1:9" x14ac:dyDescent="0.25">
      <c r="A53" s="10"/>
      <c r="B53" s="211"/>
      <c r="C53" s="328">
        <v>2015</v>
      </c>
      <c r="D53" s="205">
        <v>2016</v>
      </c>
      <c r="E53" s="31"/>
      <c r="F53" s="31"/>
      <c r="G53" s="31" t="s">
        <v>0</v>
      </c>
      <c r="H53" s="19">
        <v>2015</v>
      </c>
      <c r="I53" s="19">
        <v>2016</v>
      </c>
    </row>
    <row r="54" spans="1:9" x14ac:dyDescent="0.25">
      <c r="A54" s="10"/>
      <c r="B54" s="31" t="str">
        <f>B46</f>
        <v>Cash and marketable securities</v>
      </c>
      <c r="C54" s="93">
        <f>C46</f>
        <v>800</v>
      </c>
      <c r="D54" s="93">
        <f>D46</f>
        <v>300</v>
      </c>
      <c r="E54" s="31"/>
      <c r="F54" s="31"/>
      <c r="G54" s="31" t="str">
        <f>B40</f>
        <v>Accounts payable</v>
      </c>
      <c r="H54" s="93">
        <f>C40</f>
        <v>300</v>
      </c>
      <c r="I54" s="93">
        <f>D40</f>
        <v>350</v>
      </c>
    </row>
    <row r="55" spans="1:9" s="71" customFormat="1" x14ac:dyDescent="0.25">
      <c r="A55" s="10"/>
      <c r="B55" s="31" t="str">
        <f>B41</f>
        <v>Accounts receivable</v>
      </c>
      <c r="C55" s="154">
        <f>C41</f>
        <v>400</v>
      </c>
      <c r="D55" s="154">
        <f>D41</f>
        <v>450</v>
      </c>
      <c r="E55" s="31"/>
      <c r="F55" s="31"/>
      <c r="G55" s="31" t="str">
        <f>B44</f>
        <v>Notes payable</v>
      </c>
      <c r="H55" s="154">
        <f>C44</f>
        <v>1000</v>
      </c>
      <c r="I55" s="154">
        <f>D44</f>
        <v>600</v>
      </c>
    </row>
    <row r="56" spans="1:9" ht="17.25" x14ac:dyDescent="0.4">
      <c r="A56" s="10"/>
      <c r="B56" s="31" t="str">
        <f>B36</f>
        <v>Inventories</v>
      </c>
      <c r="C56" s="154">
        <f>C36</f>
        <v>300</v>
      </c>
      <c r="D56" s="154">
        <f>D36</f>
        <v>350</v>
      </c>
      <c r="E56" s="31"/>
      <c r="F56" s="31"/>
      <c r="G56" s="31" t="str">
        <f>B43</f>
        <v>Long-term debt</v>
      </c>
      <c r="H56" s="330">
        <f>C43</f>
        <v>2000</v>
      </c>
      <c r="I56" s="330">
        <f>D43</f>
        <v>2400</v>
      </c>
    </row>
    <row r="57" spans="1:9" ht="17.25" x14ac:dyDescent="0.4">
      <c r="A57" s="10" t="s">
        <v>0</v>
      </c>
      <c r="B57" s="31" t="str">
        <f>B42</f>
        <v>Net fixed assets</v>
      </c>
      <c r="C57" s="330">
        <f>C42</f>
        <v>5000</v>
      </c>
      <c r="D57" s="330">
        <f>D42</f>
        <v>5800</v>
      </c>
      <c r="E57" s="31"/>
      <c r="F57" s="31"/>
      <c r="G57" s="19" t="s">
        <v>61</v>
      </c>
      <c r="H57" s="93">
        <f>SUM(H54:H56)</f>
        <v>3300</v>
      </c>
      <c r="I57" s="93">
        <f>SUM(I54:I56)</f>
        <v>3350</v>
      </c>
    </row>
    <row r="58" spans="1:9" x14ac:dyDescent="0.25">
      <c r="A58" s="10"/>
      <c r="B58" s="19"/>
      <c r="C58" s="111"/>
      <c r="D58" s="111"/>
      <c r="E58" s="31"/>
      <c r="F58" s="31"/>
      <c r="G58" s="19"/>
      <c r="H58" s="111"/>
      <c r="I58" s="111"/>
    </row>
    <row r="59" spans="1:9" x14ac:dyDescent="0.25">
      <c r="A59" s="10"/>
      <c r="C59" s="102"/>
      <c r="D59" s="102"/>
      <c r="E59" s="31"/>
      <c r="F59" s="31"/>
      <c r="G59" s="31" t="s">
        <v>99</v>
      </c>
      <c r="H59" s="154">
        <f>C61-H57</f>
        <v>3200</v>
      </c>
      <c r="I59" s="154">
        <f>D61-I57</f>
        <v>3550</v>
      </c>
    </row>
    <row r="60" spans="1:9" x14ac:dyDescent="0.25">
      <c r="A60" s="10"/>
      <c r="B60" s="19"/>
      <c r="C60" s="111"/>
      <c r="D60" s="111"/>
      <c r="E60" s="31"/>
      <c r="F60" s="31"/>
      <c r="G60" s="19"/>
      <c r="H60" s="111"/>
      <c r="I60" s="111"/>
    </row>
    <row r="61" spans="1:9" ht="32.25" x14ac:dyDescent="0.4">
      <c r="A61" s="10"/>
      <c r="B61" s="19" t="s">
        <v>98</v>
      </c>
      <c r="C61" s="329">
        <f>SUM(C54:C60)</f>
        <v>6500</v>
      </c>
      <c r="D61" s="329">
        <f>SUM(D54:D60)</f>
        <v>6900</v>
      </c>
      <c r="E61" s="31"/>
      <c r="F61" s="31"/>
      <c r="G61" s="96" t="s">
        <v>100</v>
      </c>
      <c r="H61" s="200">
        <f>H57+H59</f>
        <v>6500</v>
      </c>
      <c r="I61" s="200">
        <f>I57+I59</f>
        <v>6900</v>
      </c>
    </row>
    <row r="62" spans="1:9" x14ac:dyDescent="0.25">
      <c r="A62" s="10"/>
      <c r="B62" s="19" t="s">
        <v>0</v>
      </c>
      <c r="C62" s="57" t="s">
        <v>0</v>
      </c>
      <c r="E62" s="31"/>
      <c r="F62" s="31"/>
    </row>
    <row r="63" spans="1:9" x14ac:dyDescent="0.25">
      <c r="A63" s="10"/>
      <c r="B63" s="19"/>
    </row>
    <row r="64" spans="1:9" x14ac:dyDescent="0.25">
      <c r="A64" s="10"/>
      <c r="B64" s="19"/>
      <c r="C64" s="20"/>
      <c r="D64" s="20"/>
      <c r="G64" s="17"/>
      <c r="H64" s="17"/>
    </row>
    <row r="65" spans="1:8" x14ac:dyDescent="0.25">
      <c r="A65" s="17"/>
      <c r="B65" s="21"/>
      <c r="C65" s="22"/>
      <c r="D65" s="20"/>
      <c r="E65" s="17"/>
      <c r="F65" s="19"/>
      <c r="G65" s="17"/>
      <c r="H65" s="17"/>
    </row>
    <row r="66" spans="1:8" x14ac:dyDescent="0.25">
      <c r="A66" s="17"/>
      <c r="B66" s="21"/>
      <c r="C66" s="23"/>
      <c r="D66" s="20"/>
      <c r="E66" s="17"/>
      <c r="F66" s="19"/>
      <c r="G66" s="17"/>
      <c r="H66" s="17"/>
    </row>
    <row r="67" spans="1:8" x14ac:dyDescent="0.25">
      <c r="A67" s="17"/>
      <c r="B67" s="20"/>
      <c r="C67" s="22"/>
      <c r="D67" s="20"/>
      <c r="E67" s="17"/>
      <c r="F67" s="19"/>
      <c r="G67" s="17"/>
      <c r="H67" s="17"/>
    </row>
    <row r="68" spans="1:8" x14ac:dyDescent="0.25">
      <c r="A68" s="17"/>
      <c r="B68" s="20"/>
      <c r="C68" s="22"/>
      <c r="D68" s="20"/>
      <c r="E68" s="17"/>
      <c r="F68" s="19"/>
      <c r="G68" s="17"/>
      <c r="H68" s="17"/>
    </row>
    <row r="69" spans="1:8" x14ac:dyDescent="0.25">
      <c r="A69" s="17"/>
      <c r="B69" s="20"/>
      <c r="C69" s="22"/>
      <c r="D69" s="19"/>
      <c r="E69" s="17"/>
      <c r="F69" s="19"/>
      <c r="G69" s="17"/>
      <c r="H69" s="17"/>
    </row>
    <row r="70" spans="1:8" x14ac:dyDescent="0.25">
      <c r="A70" s="17"/>
      <c r="C70" s="19"/>
      <c r="D70" s="19"/>
      <c r="E70" s="17"/>
      <c r="F70" s="19"/>
    </row>
    <row r="71" spans="1:8" x14ac:dyDescent="0.25">
      <c r="B71" s="3"/>
      <c r="C71" s="19"/>
      <c r="D71" s="19"/>
      <c r="E71" s="19"/>
      <c r="F71" s="19"/>
    </row>
    <row r="72" spans="1:8" x14ac:dyDescent="0.25">
      <c r="B72" s="19"/>
      <c r="C72" s="19"/>
      <c r="D72" s="19"/>
      <c r="E72" s="19"/>
      <c r="F72" s="19"/>
    </row>
    <row r="73" spans="1:8" x14ac:dyDescent="0.25">
      <c r="E73" s="19"/>
      <c r="F73" s="19"/>
    </row>
  </sheetData>
  <mergeCells count="4">
    <mergeCell ref="B4:J4"/>
    <mergeCell ref="B52:D52"/>
    <mergeCell ref="G52:I52"/>
    <mergeCell ref="B51:I5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workbookViewId="0">
      <selection activeCell="A2" sqref="A2"/>
    </sheetView>
  </sheetViews>
  <sheetFormatPr defaultColWidth="24.42578125" defaultRowHeight="15" x14ac:dyDescent="0.25"/>
  <cols>
    <col min="1" max="1" width="24.42578125" style="71"/>
    <col min="2" max="2" width="28.7109375" style="71" customWidth="1"/>
    <col min="3" max="3" width="16.7109375" style="71" customWidth="1"/>
    <col min="4" max="4" width="15.28515625" style="71" customWidth="1"/>
    <col min="5" max="5" width="9" style="71" customWidth="1"/>
    <col min="6" max="6" width="20.85546875" style="71" customWidth="1"/>
    <col min="7" max="7" width="15.5703125" style="71" customWidth="1"/>
    <col min="8" max="8" width="14.7109375" style="71" customWidth="1"/>
    <col min="9" max="16384" width="24.42578125" style="71"/>
  </cols>
  <sheetData>
    <row r="1" spans="1:10" x14ac:dyDescent="0.25">
      <c r="A1" s="2" t="s">
        <v>408</v>
      </c>
      <c r="B1" s="2"/>
    </row>
    <row r="2" spans="1:10" s="149" customFormat="1" x14ac:dyDescent="0.25">
      <c r="A2" s="148"/>
      <c r="B2" s="148"/>
    </row>
    <row r="3" spans="1:10" x14ac:dyDescent="0.25">
      <c r="A3" s="2"/>
      <c r="B3" s="2" t="s">
        <v>127</v>
      </c>
    </row>
    <row r="4" spans="1:10" ht="62.25" customHeight="1" x14ac:dyDescent="0.25">
      <c r="A4" s="1"/>
      <c r="B4" s="401" t="s">
        <v>379</v>
      </c>
      <c r="C4" s="401"/>
      <c r="D4" s="401"/>
      <c r="E4" s="401"/>
      <c r="F4" s="237"/>
      <c r="G4" s="237"/>
      <c r="H4" s="237"/>
      <c r="I4" s="237"/>
      <c r="J4" s="237"/>
    </row>
    <row r="5" spans="1:10" ht="15" customHeight="1" x14ac:dyDescent="0.25">
      <c r="A5" s="1"/>
      <c r="C5" s="303">
        <v>2015</v>
      </c>
      <c r="D5" s="327">
        <v>2016</v>
      </c>
      <c r="F5" s="70"/>
      <c r="G5" s="70"/>
      <c r="H5" s="70"/>
    </row>
    <row r="6" spans="1:10" ht="15" customHeight="1" x14ac:dyDescent="0.25">
      <c r="A6" s="1"/>
      <c r="B6" s="71" t="s">
        <v>45</v>
      </c>
      <c r="C6" s="266">
        <v>4000</v>
      </c>
      <c r="D6" s="39">
        <v>4100</v>
      </c>
      <c r="F6" s="70"/>
      <c r="G6" s="70"/>
      <c r="H6" s="70"/>
    </row>
    <row r="7" spans="1:10" ht="15" customHeight="1" x14ac:dyDescent="0.25">
      <c r="A7" s="1"/>
      <c r="B7" s="239" t="s">
        <v>91</v>
      </c>
      <c r="C7" s="331">
        <v>1600</v>
      </c>
      <c r="D7" s="332">
        <v>1700</v>
      </c>
      <c r="F7" s="70"/>
      <c r="G7" s="70"/>
      <c r="H7" s="70"/>
    </row>
    <row r="8" spans="1:10" ht="15" customHeight="1" x14ac:dyDescent="0.25">
      <c r="A8" s="1"/>
      <c r="B8" s="71" t="s">
        <v>26</v>
      </c>
      <c r="C8" s="331">
        <v>500</v>
      </c>
      <c r="D8" s="332">
        <v>520</v>
      </c>
      <c r="F8" s="70"/>
      <c r="G8" s="70"/>
      <c r="H8" s="70"/>
    </row>
    <row r="9" spans="1:10" ht="15" customHeight="1" x14ac:dyDescent="0.25">
      <c r="A9" s="1"/>
      <c r="B9" s="71" t="s">
        <v>49</v>
      </c>
      <c r="C9" s="331">
        <v>300</v>
      </c>
      <c r="D9" s="332">
        <v>350</v>
      </c>
      <c r="F9" s="70"/>
      <c r="G9" s="70"/>
      <c r="H9" s="70"/>
    </row>
    <row r="10" spans="1:10" ht="15" customHeight="1" x14ac:dyDescent="0.25">
      <c r="A10" s="1"/>
      <c r="B10" s="239" t="s">
        <v>137</v>
      </c>
      <c r="C10" s="331">
        <v>500</v>
      </c>
      <c r="D10" s="332">
        <v>550</v>
      </c>
      <c r="F10" s="70"/>
      <c r="G10" s="76"/>
      <c r="H10" s="70"/>
    </row>
    <row r="11" spans="1:10" ht="15" customHeight="1" x14ac:dyDescent="0.25">
      <c r="A11" s="1"/>
      <c r="B11" s="239" t="s">
        <v>9</v>
      </c>
      <c r="C11" s="331">
        <v>150</v>
      </c>
      <c r="D11" s="332">
        <v>150</v>
      </c>
      <c r="F11" s="70"/>
      <c r="G11" s="70"/>
      <c r="H11" s="70"/>
    </row>
    <row r="12" spans="1:10" ht="15" customHeight="1" x14ac:dyDescent="0.25">
      <c r="A12" s="1"/>
      <c r="B12" s="239" t="s">
        <v>295</v>
      </c>
      <c r="C12" s="331">
        <v>400</v>
      </c>
      <c r="D12" s="332">
        <v>420</v>
      </c>
      <c r="F12" s="70"/>
      <c r="G12" s="70"/>
      <c r="H12" s="70"/>
    </row>
    <row r="13" spans="1:10" ht="15" customHeight="1" x14ac:dyDescent="0.25">
      <c r="A13" s="1"/>
      <c r="B13" s="239" t="s">
        <v>93</v>
      </c>
      <c r="C13" s="331">
        <v>300</v>
      </c>
      <c r="D13" s="332">
        <v>350</v>
      </c>
      <c r="F13" s="70"/>
      <c r="G13" s="70"/>
      <c r="H13" s="70"/>
    </row>
    <row r="14" spans="1:10" ht="15" customHeight="1" x14ac:dyDescent="0.25">
      <c r="A14" s="1"/>
      <c r="B14" s="239" t="s">
        <v>94</v>
      </c>
      <c r="C14" s="331">
        <v>400</v>
      </c>
      <c r="D14" s="332">
        <v>450</v>
      </c>
      <c r="F14" s="70"/>
      <c r="G14" s="70"/>
      <c r="H14" s="70"/>
    </row>
    <row r="15" spans="1:10" ht="15" customHeight="1" x14ac:dyDescent="0.25">
      <c r="A15" s="1"/>
      <c r="B15" s="239" t="s">
        <v>297</v>
      </c>
      <c r="C15" s="331">
        <v>5000</v>
      </c>
      <c r="D15" s="332">
        <v>5800</v>
      </c>
      <c r="F15" s="70"/>
      <c r="G15" s="70"/>
      <c r="H15" s="70"/>
    </row>
    <row r="16" spans="1:10" ht="15" customHeight="1" x14ac:dyDescent="0.25">
      <c r="A16" s="1"/>
      <c r="B16" s="239" t="s">
        <v>95</v>
      </c>
      <c r="C16" s="331">
        <v>2000</v>
      </c>
      <c r="D16" s="332">
        <v>2400</v>
      </c>
      <c r="F16" s="70"/>
      <c r="G16" s="70"/>
      <c r="H16" s="70"/>
    </row>
    <row r="17" spans="1:8" ht="15" customHeight="1" x14ac:dyDescent="0.25">
      <c r="A17" s="1"/>
      <c r="B17" s="239" t="s">
        <v>96</v>
      </c>
      <c r="C17" s="331">
        <v>1000</v>
      </c>
      <c r="D17" s="332">
        <v>600</v>
      </c>
      <c r="F17" s="70"/>
      <c r="G17" s="70"/>
      <c r="H17" s="70"/>
    </row>
    <row r="18" spans="1:8" x14ac:dyDescent="0.25">
      <c r="A18" s="1"/>
      <c r="B18" s="239" t="s">
        <v>97</v>
      </c>
      <c r="C18" s="331">
        <v>410</v>
      </c>
      <c r="D18" s="332">
        <v>410</v>
      </c>
      <c r="F18" s="70"/>
      <c r="G18" s="70"/>
      <c r="H18" s="70"/>
    </row>
    <row r="19" spans="1:8" x14ac:dyDescent="0.25">
      <c r="A19" s="1"/>
      <c r="B19" s="239" t="s">
        <v>90</v>
      </c>
      <c r="C19" s="331">
        <v>800</v>
      </c>
      <c r="D19" s="332">
        <v>300</v>
      </c>
      <c r="F19" s="70"/>
      <c r="G19" s="70"/>
      <c r="H19" s="70"/>
    </row>
    <row r="20" spans="1:8" s="239" customFormat="1" x14ac:dyDescent="0.25">
      <c r="A20" s="238"/>
      <c r="B20" s="239" t="s">
        <v>301</v>
      </c>
      <c r="C20" s="240"/>
      <c r="D20" s="76"/>
      <c r="F20" s="241"/>
      <c r="G20" s="241"/>
      <c r="H20" s="241"/>
    </row>
    <row r="21" spans="1:8" s="239" customFormat="1" x14ac:dyDescent="0.25">
      <c r="A21" s="238"/>
      <c r="B21" s="239" t="s">
        <v>302</v>
      </c>
      <c r="C21" s="240"/>
      <c r="D21" s="76"/>
      <c r="F21" s="241"/>
      <c r="G21" s="241"/>
      <c r="H21" s="241"/>
    </row>
    <row r="22" spans="1:8" x14ac:dyDescent="0.25">
      <c r="A22" s="1"/>
      <c r="E22" s="70"/>
      <c r="F22" s="70"/>
      <c r="G22" s="70"/>
      <c r="H22" s="70"/>
    </row>
    <row r="23" spans="1:8" x14ac:dyDescent="0.25">
      <c r="A23" s="1"/>
      <c r="B23" s="239" t="s">
        <v>303</v>
      </c>
      <c r="E23" s="70"/>
      <c r="F23" s="70"/>
      <c r="G23" s="70"/>
      <c r="H23" s="70"/>
    </row>
    <row r="24" spans="1:8" x14ac:dyDescent="0.25">
      <c r="A24" s="2"/>
      <c r="B24" s="3"/>
      <c r="C24" s="3"/>
      <c r="D24" s="3"/>
      <c r="E24" s="3"/>
      <c r="F24" s="3"/>
      <c r="G24" s="3"/>
      <c r="H24" s="3"/>
    </row>
    <row r="25" spans="1:8" s="24" customFormat="1" x14ac:dyDescent="0.25">
      <c r="A25" s="4"/>
      <c r="B25" s="5"/>
      <c r="C25" s="5"/>
      <c r="D25" s="5"/>
      <c r="E25" s="5"/>
      <c r="F25" s="5"/>
      <c r="G25" s="5"/>
      <c r="H25" s="5"/>
    </row>
    <row r="26" spans="1:8" x14ac:dyDescent="0.25">
      <c r="A26" s="2"/>
      <c r="B26" s="3"/>
      <c r="C26" s="3"/>
      <c r="D26" s="3"/>
      <c r="E26" s="3"/>
      <c r="F26" s="3"/>
      <c r="G26" s="3"/>
      <c r="H26" s="3"/>
    </row>
    <row r="27" spans="1:8" x14ac:dyDescent="0.25">
      <c r="A27" s="2"/>
      <c r="B27" s="6" t="s">
        <v>1</v>
      </c>
      <c r="C27" s="6"/>
      <c r="D27" s="6"/>
      <c r="E27" s="6"/>
      <c r="F27" s="6"/>
      <c r="G27" s="174"/>
      <c r="H27" s="174"/>
    </row>
    <row r="28" spans="1:8" x14ac:dyDescent="0.25">
      <c r="A28" s="2"/>
      <c r="B28" s="7" t="s">
        <v>2</v>
      </c>
      <c r="C28" s="3"/>
      <c r="D28" s="3"/>
      <c r="E28" s="3"/>
      <c r="F28" s="3"/>
      <c r="G28" s="3"/>
      <c r="H28" s="3"/>
    </row>
    <row r="29" spans="1:8" s="20" customFormat="1" x14ac:dyDescent="0.25">
      <c r="A29" s="139"/>
      <c r="B29" s="139" t="s">
        <v>3</v>
      </c>
      <c r="C29" s="139"/>
      <c r="D29" s="139"/>
      <c r="E29" s="139"/>
      <c r="F29" s="139"/>
      <c r="G29" s="139"/>
      <c r="H29" s="139"/>
    </row>
    <row r="31" spans="1:8" x14ac:dyDescent="0.25">
      <c r="B31" s="2" t="s">
        <v>4</v>
      </c>
      <c r="C31" s="400" t="s">
        <v>305</v>
      </c>
      <c r="D31" s="400"/>
    </row>
    <row r="32" spans="1:8" x14ac:dyDescent="0.25">
      <c r="C32" s="303">
        <v>2015</v>
      </c>
      <c r="D32" s="327">
        <v>2016</v>
      </c>
    </row>
    <row r="33" spans="1:8" x14ac:dyDescent="0.25">
      <c r="A33" s="9" t="s">
        <v>0</v>
      </c>
      <c r="B33" s="71" t="s">
        <v>45</v>
      </c>
      <c r="C33" s="333">
        <v>4000</v>
      </c>
      <c r="D33" s="334">
        <v>4100</v>
      </c>
    </row>
    <row r="34" spans="1:8" x14ac:dyDescent="0.25">
      <c r="A34" s="10"/>
      <c r="B34" s="90" t="s">
        <v>91</v>
      </c>
      <c r="C34" s="335">
        <v>1600</v>
      </c>
      <c r="D34" s="336">
        <v>1700</v>
      </c>
      <c r="H34" s="12"/>
    </row>
    <row r="35" spans="1:8" x14ac:dyDescent="0.25">
      <c r="A35" s="10"/>
      <c r="B35" s="90" t="s">
        <v>26</v>
      </c>
      <c r="C35" s="335">
        <v>500</v>
      </c>
      <c r="D35" s="336">
        <v>520</v>
      </c>
    </row>
    <row r="36" spans="1:8" x14ac:dyDescent="0.25">
      <c r="A36" s="10"/>
      <c r="B36" s="71" t="s">
        <v>49</v>
      </c>
      <c r="C36" s="335">
        <v>300</v>
      </c>
      <c r="D36" s="336">
        <v>350</v>
      </c>
    </row>
    <row r="37" spans="1:8" x14ac:dyDescent="0.25">
      <c r="A37" s="10"/>
      <c r="B37" s="90" t="s">
        <v>22</v>
      </c>
      <c r="C37" s="335">
        <v>500</v>
      </c>
      <c r="D37" s="336">
        <v>550</v>
      </c>
    </row>
    <row r="38" spans="1:8" x14ac:dyDescent="0.25">
      <c r="A38" s="10"/>
      <c r="B38" s="90" t="s">
        <v>9</v>
      </c>
      <c r="C38" s="335">
        <v>150</v>
      </c>
      <c r="D38" s="336">
        <v>150</v>
      </c>
    </row>
    <row r="39" spans="1:8" x14ac:dyDescent="0.25">
      <c r="A39" s="10"/>
      <c r="B39" s="90" t="s">
        <v>92</v>
      </c>
      <c r="C39" s="335">
        <v>400</v>
      </c>
      <c r="D39" s="336">
        <v>420</v>
      </c>
    </row>
    <row r="40" spans="1:8" x14ac:dyDescent="0.25">
      <c r="A40" s="10"/>
      <c r="B40" s="90" t="s">
        <v>93</v>
      </c>
      <c r="C40" s="335">
        <v>300</v>
      </c>
      <c r="D40" s="336">
        <v>350</v>
      </c>
    </row>
    <row r="41" spans="1:8" x14ac:dyDescent="0.25">
      <c r="A41" s="10"/>
      <c r="B41" s="90" t="s">
        <v>94</v>
      </c>
      <c r="C41" s="335">
        <v>400</v>
      </c>
      <c r="D41" s="336">
        <v>450</v>
      </c>
    </row>
    <row r="42" spans="1:8" x14ac:dyDescent="0.25">
      <c r="A42" s="10"/>
      <c r="B42" s="90" t="s">
        <v>43</v>
      </c>
      <c r="C42" s="335">
        <v>5000</v>
      </c>
      <c r="D42" s="336">
        <v>5800</v>
      </c>
    </row>
    <row r="43" spans="1:8" x14ac:dyDescent="0.25">
      <c r="A43" s="10"/>
      <c r="B43" s="90" t="s">
        <v>95</v>
      </c>
      <c r="C43" s="335">
        <v>2000</v>
      </c>
      <c r="D43" s="336">
        <v>2400</v>
      </c>
    </row>
    <row r="44" spans="1:8" x14ac:dyDescent="0.25">
      <c r="A44" s="10"/>
      <c r="B44" s="90" t="s">
        <v>96</v>
      </c>
      <c r="C44" s="335">
        <v>1000</v>
      </c>
      <c r="D44" s="336">
        <v>600</v>
      </c>
    </row>
    <row r="45" spans="1:8" x14ac:dyDescent="0.25">
      <c r="A45" s="10" t="s">
        <v>0</v>
      </c>
      <c r="B45" s="90" t="s">
        <v>97</v>
      </c>
      <c r="C45" s="335">
        <v>410</v>
      </c>
      <c r="D45" s="336">
        <v>410</v>
      </c>
    </row>
    <row r="46" spans="1:8" x14ac:dyDescent="0.25">
      <c r="A46" s="10"/>
      <c r="B46" s="90" t="s">
        <v>90</v>
      </c>
      <c r="C46" s="335">
        <v>800</v>
      </c>
      <c r="D46" s="336">
        <v>300</v>
      </c>
    </row>
    <row r="47" spans="1:8" s="239" customFormat="1" x14ac:dyDescent="0.25">
      <c r="A47" s="10"/>
      <c r="C47" s="337"/>
      <c r="D47" s="338"/>
    </row>
    <row r="48" spans="1:8" s="149" customFormat="1" x14ac:dyDescent="0.25">
      <c r="A48" s="158"/>
      <c r="C48" s="339"/>
      <c r="D48" s="340"/>
    </row>
    <row r="49" spans="1:9" s="194" customFormat="1" x14ac:dyDescent="0.25">
      <c r="A49" s="220"/>
      <c r="C49" s="337"/>
      <c r="D49" s="338"/>
    </row>
    <row r="50" spans="1:9" x14ac:dyDescent="0.25">
      <c r="A50" s="10"/>
      <c r="B50" s="2" t="s">
        <v>5</v>
      </c>
      <c r="C50" s="43"/>
    </row>
    <row r="51" spans="1:9" s="19" customFormat="1" x14ac:dyDescent="0.25">
      <c r="A51" s="18"/>
      <c r="B51" s="413" t="s">
        <v>306</v>
      </c>
      <c r="C51" s="413"/>
      <c r="D51" s="413"/>
      <c r="E51" s="413"/>
      <c r="F51" s="413"/>
      <c r="G51" s="413"/>
      <c r="H51" s="413"/>
      <c r="I51" s="413"/>
    </row>
    <row r="52" spans="1:9" s="19" customFormat="1" x14ac:dyDescent="0.25">
      <c r="A52" s="18"/>
      <c r="B52" s="413" t="s">
        <v>11</v>
      </c>
      <c r="C52" s="413"/>
      <c r="D52" s="413"/>
      <c r="F52" s="413" t="s">
        <v>300</v>
      </c>
      <c r="G52" s="413"/>
      <c r="H52" s="413"/>
    </row>
    <row r="53" spans="1:9" s="19" customFormat="1" x14ac:dyDescent="0.25">
      <c r="A53" s="18"/>
      <c r="C53" s="341">
        <v>2015</v>
      </c>
      <c r="D53" s="277">
        <v>2016</v>
      </c>
      <c r="G53" s="205">
        <v>2015</v>
      </c>
      <c r="H53" s="205">
        <v>2016</v>
      </c>
    </row>
    <row r="54" spans="1:9" s="19" customFormat="1" x14ac:dyDescent="0.25">
      <c r="A54" s="18"/>
      <c r="B54" s="19" t="str">
        <f>B46</f>
        <v>Cash and marketable securities</v>
      </c>
      <c r="C54" s="299">
        <f>C46</f>
        <v>800</v>
      </c>
      <c r="D54" s="299">
        <f>D46</f>
        <v>300</v>
      </c>
      <c r="F54" s="19" t="str">
        <f>B40</f>
        <v>Accounts payable</v>
      </c>
      <c r="G54" s="299">
        <f>C40</f>
        <v>300</v>
      </c>
      <c r="H54" s="299">
        <f>D40</f>
        <v>350</v>
      </c>
    </row>
    <row r="55" spans="1:9" s="19" customFormat="1" ht="17.25" x14ac:dyDescent="0.4">
      <c r="A55" s="18"/>
      <c r="B55" s="19" t="str">
        <f>B36</f>
        <v>Inventories</v>
      </c>
      <c r="C55" s="343">
        <f>C36</f>
        <v>300</v>
      </c>
      <c r="D55" s="343">
        <f>D36</f>
        <v>350</v>
      </c>
      <c r="F55" s="19" t="str">
        <f>B44</f>
        <v>Notes payable</v>
      </c>
      <c r="G55" s="344">
        <f>C44</f>
        <v>1000</v>
      </c>
      <c r="H55" s="344">
        <f>D44</f>
        <v>600</v>
      </c>
    </row>
    <row r="56" spans="1:9" s="19" customFormat="1" ht="17.25" x14ac:dyDescent="0.4">
      <c r="A56" s="18" t="s">
        <v>0</v>
      </c>
      <c r="B56" s="19" t="str">
        <f>B41</f>
        <v>Accounts receivable</v>
      </c>
      <c r="C56" s="344">
        <f>C41</f>
        <v>400</v>
      </c>
      <c r="D56" s="344">
        <f>D41</f>
        <v>450</v>
      </c>
      <c r="F56" s="19" t="s">
        <v>180</v>
      </c>
      <c r="G56" s="99">
        <f>SUM(G54:G55)</f>
        <v>1300</v>
      </c>
      <c r="H56" s="99">
        <f>SUM(H54:H55)</f>
        <v>950</v>
      </c>
    </row>
    <row r="57" spans="1:9" s="19" customFormat="1" x14ac:dyDescent="0.25">
      <c r="A57" s="18"/>
      <c r="B57" s="19" t="s">
        <v>304</v>
      </c>
      <c r="C57" s="299">
        <f>SUM(C54:C56)</f>
        <v>1500</v>
      </c>
      <c r="D57" s="299">
        <f>SUM(D54:D56)</f>
        <v>1100</v>
      </c>
    </row>
    <row r="58" spans="1:9" s="19" customFormat="1" ht="17.25" x14ac:dyDescent="0.4">
      <c r="A58" s="18"/>
      <c r="C58" s="105"/>
      <c r="D58" s="105"/>
      <c r="F58" s="19" t="str">
        <f>B43</f>
        <v>Long-term debt</v>
      </c>
      <c r="G58" s="344">
        <f>C43</f>
        <v>2000</v>
      </c>
      <c r="H58" s="344">
        <f>D43</f>
        <v>2400</v>
      </c>
    </row>
    <row r="59" spans="1:9" s="19" customFormat="1" ht="17.25" x14ac:dyDescent="0.4">
      <c r="A59" s="18"/>
      <c r="B59" s="19" t="str">
        <f>B42</f>
        <v>Net fixed assets</v>
      </c>
      <c r="C59" s="344">
        <f>C42</f>
        <v>5000</v>
      </c>
      <c r="D59" s="344">
        <f>D42</f>
        <v>5800</v>
      </c>
      <c r="F59" s="19" t="s">
        <v>61</v>
      </c>
      <c r="G59" s="299">
        <f>G56+G58</f>
        <v>3300</v>
      </c>
      <c r="H59" s="299">
        <f>H56+H58</f>
        <v>3350</v>
      </c>
    </row>
    <row r="60" spans="1:9" s="19" customFormat="1" x14ac:dyDescent="0.25">
      <c r="A60" s="18"/>
      <c r="G60" s="343"/>
      <c r="H60" s="343"/>
    </row>
    <row r="61" spans="1:9" s="19" customFormat="1" ht="17.25" x14ac:dyDescent="0.4">
      <c r="A61" s="18"/>
      <c r="B61" s="19" t="s">
        <v>0</v>
      </c>
      <c r="C61" s="19" t="s">
        <v>0</v>
      </c>
      <c r="F61" s="19" t="s">
        <v>52</v>
      </c>
      <c r="G61" s="344">
        <f>C63-G59</f>
        <v>3200</v>
      </c>
      <c r="H61" s="344">
        <f>D63-H59</f>
        <v>3550</v>
      </c>
    </row>
    <row r="62" spans="1:9" x14ac:dyDescent="0.25">
      <c r="A62" s="10"/>
      <c r="F62" s="19"/>
      <c r="G62" s="105"/>
      <c r="H62" s="105"/>
    </row>
    <row r="63" spans="1:9" ht="17.25" x14ac:dyDescent="0.4">
      <c r="A63" s="10"/>
      <c r="B63" s="19" t="s">
        <v>98</v>
      </c>
      <c r="C63" s="342">
        <f>C59+C57</f>
        <v>6500</v>
      </c>
      <c r="D63" s="342">
        <f>D59+D57</f>
        <v>6900</v>
      </c>
      <c r="F63" s="19" t="s">
        <v>66</v>
      </c>
      <c r="G63" s="342">
        <f>G59+G61</f>
        <v>6500</v>
      </c>
      <c r="H63" s="342">
        <f>H59+H61</f>
        <v>6900</v>
      </c>
    </row>
    <row r="64" spans="1:9" s="239" customFormat="1" ht="17.25" x14ac:dyDescent="0.4">
      <c r="A64" s="10"/>
      <c r="B64" s="20"/>
      <c r="C64" s="345"/>
      <c r="D64" s="345"/>
      <c r="F64" s="19"/>
      <c r="G64" s="342"/>
      <c r="H64" s="342"/>
    </row>
    <row r="65" spans="1:8" x14ac:dyDescent="0.25">
      <c r="A65" s="17"/>
      <c r="B65" s="114" t="s">
        <v>305</v>
      </c>
      <c r="C65" s="346">
        <v>2015</v>
      </c>
      <c r="D65" s="205">
        <v>2016</v>
      </c>
      <c r="E65" s="17"/>
      <c r="F65" s="19"/>
      <c r="G65" s="17"/>
      <c r="H65" s="17"/>
    </row>
    <row r="66" spans="1:8" x14ac:dyDescent="0.25">
      <c r="A66" s="17"/>
      <c r="B66" s="96" t="s">
        <v>102</v>
      </c>
      <c r="C66" s="349">
        <f>C57</f>
        <v>1500</v>
      </c>
      <c r="D66" s="349">
        <f>D57</f>
        <v>1100</v>
      </c>
      <c r="E66" s="17"/>
      <c r="F66" s="19"/>
      <c r="G66" s="17"/>
      <c r="H66" s="17"/>
    </row>
    <row r="67" spans="1:8" ht="17.25" x14ac:dyDescent="0.4">
      <c r="A67" s="17"/>
      <c r="B67" s="19" t="s">
        <v>103</v>
      </c>
      <c r="C67" s="348">
        <f>G54+G55</f>
        <v>1300</v>
      </c>
      <c r="D67" s="348">
        <f>H54+H55</f>
        <v>950</v>
      </c>
      <c r="E67" s="17"/>
      <c r="F67" s="19"/>
      <c r="G67" s="17"/>
      <c r="H67" s="17"/>
    </row>
    <row r="68" spans="1:8" x14ac:dyDescent="0.25">
      <c r="A68" s="17"/>
      <c r="B68" s="19" t="s">
        <v>104</v>
      </c>
      <c r="C68" s="347">
        <f>C66-C67</f>
        <v>200</v>
      </c>
      <c r="D68" s="347">
        <f>D66-D67</f>
        <v>150</v>
      </c>
      <c r="E68" s="17"/>
      <c r="F68" s="19"/>
      <c r="G68" s="17"/>
      <c r="H68" s="17"/>
    </row>
    <row r="69" spans="1:8" s="239" customFormat="1" x14ac:dyDescent="0.25">
      <c r="A69" s="17"/>
      <c r="B69" s="19"/>
      <c r="C69" s="347"/>
      <c r="D69" s="347"/>
      <c r="E69" s="17"/>
      <c r="F69" s="19"/>
      <c r="G69" s="17"/>
      <c r="H69" s="17"/>
    </row>
    <row r="70" spans="1:8" x14ac:dyDescent="0.25">
      <c r="A70" s="17"/>
      <c r="B70" s="19" t="s">
        <v>101</v>
      </c>
      <c r="C70" s="350">
        <f>D68-C68</f>
        <v>-50</v>
      </c>
      <c r="D70" s="105" t="s">
        <v>239</v>
      </c>
      <c r="E70" s="17"/>
      <c r="F70" s="19"/>
      <c r="G70" s="17"/>
      <c r="H70" s="17"/>
    </row>
    <row r="71" spans="1:8" x14ac:dyDescent="0.25">
      <c r="A71" s="17"/>
      <c r="B71" s="19"/>
      <c r="C71" s="19"/>
      <c r="D71" s="19"/>
      <c r="E71" s="17"/>
      <c r="F71" s="19"/>
    </row>
    <row r="72" spans="1:8" x14ac:dyDescent="0.25">
      <c r="B72" s="3"/>
      <c r="C72" s="19"/>
      <c r="D72" s="19"/>
      <c r="E72" s="19"/>
      <c r="F72" s="19"/>
    </row>
    <row r="73" spans="1:8" x14ac:dyDescent="0.25">
      <c r="B73" s="19"/>
      <c r="C73" s="19"/>
      <c r="D73" s="19"/>
      <c r="E73" s="19"/>
      <c r="F73" s="19"/>
    </row>
    <row r="74" spans="1:8" x14ac:dyDescent="0.25">
      <c r="E74" s="19"/>
      <c r="F74" s="19"/>
    </row>
  </sheetData>
  <mergeCells count="5">
    <mergeCell ref="B51:I51"/>
    <mergeCell ref="B52:D52"/>
    <mergeCell ref="F52:H52"/>
    <mergeCell ref="B4:E4"/>
    <mergeCell ref="C31:D3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workbookViewId="0">
      <selection activeCell="A2" sqref="A2"/>
    </sheetView>
  </sheetViews>
  <sheetFormatPr defaultRowHeight="15" x14ac:dyDescent="0.25"/>
  <cols>
    <col min="1" max="1" width="17.28515625" style="71" customWidth="1"/>
    <col min="2" max="2" width="29.140625" style="71" customWidth="1"/>
    <col min="3" max="3" width="12.42578125" style="71" customWidth="1"/>
    <col min="4" max="4" width="11.7109375" style="71" customWidth="1"/>
    <col min="5" max="6" width="9.140625" style="71"/>
    <col min="7" max="7" width="17.28515625" style="71" customWidth="1"/>
    <col min="8" max="16384" width="9.140625" style="71"/>
  </cols>
  <sheetData>
    <row r="1" spans="1:10" x14ac:dyDescent="0.25">
      <c r="A1" s="2" t="s">
        <v>409</v>
      </c>
      <c r="B1" s="2"/>
      <c r="C1" s="2"/>
    </row>
    <row r="2" spans="1:10" s="149" customFormat="1" x14ac:dyDescent="0.25">
      <c r="A2" s="148"/>
      <c r="B2" s="148"/>
      <c r="C2" s="148"/>
    </row>
    <row r="3" spans="1:10" x14ac:dyDescent="0.25">
      <c r="A3" s="2"/>
      <c r="B3" s="2" t="s">
        <v>127</v>
      </c>
      <c r="C3" s="2"/>
    </row>
    <row r="4" spans="1:10" ht="62.25" customHeight="1" x14ac:dyDescent="0.25">
      <c r="A4" s="1"/>
      <c r="B4" s="401" t="s">
        <v>379</v>
      </c>
      <c r="C4" s="401"/>
      <c r="D4" s="401"/>
      <c r="E4" s="401"/>
      <c r="F4" s="401"/>
      <c r="G4" s="401"/>
      <c r="H4" s="401"/>
      <c r="I4" s="401"/>
      <c r="J4" s="401"/>
    </row>
    <row r="5" spans="1:10" ht="15" customHeight="1" x14ac:dyDescent="0.25">
      <c r="A5" s="1"/>
      <c r="C5" s="277">
        <v>2015</v>
      </c>
      <c r="D5" s="352">
        <v>2016</v>
      </c>
      <c r="F5" s="70"/>
      <c r="G5" s="70"/>
      <c r="H5" s="70"/>
    </row>
    <row r="6" spans="1:10" ht="15" customHeight="1" x14ac:dyDescent="0.25">
      <c r="A6" s="1"/>
      <c r="B6" s="71" t="s">
        <v>45</v>
      </c>
      <c r="C6" s="117">
        <v>4000</v>
      </c>
      <c r="D6" s="354">
        <v>4100</v>
      </c>
      <c r="F6" s="70"/>
      <c r="G6" s="70"/>
      <c r="H6" s="70"/>
    </row>
    <row r="7" spans="1:10" ht="15" customHeight="1" x14ac:dyDescent="0.25">
      <c r="A7" s="1"/>
      <c r="B7" s="239" t="s">
        <v>91</v>
      </c>
      <c r="C7" s="268">
        <v>1600</v>
      </c>
      <c r="D7" s="353">
        <v>1700</v>
      </c>
      <c r="F7" s="70"/>
      <c r="G7" s="70"/>
      <c r="H7" s="70"/>
    </row>
    <row r="8" spans="1:10" ht="15" customHeight="1" x14ac:dyDescent="0.25">
      <c r="A8" s="1"/>
      <c r="B8" s="71" t="s">
        <v>26</v>
      </c>
      <c r="C8" s="268">
        <v>500</v>
      </c>
      <c r="D8" s="353">
        <v>520</v>
      </c>
      <c r="F8" s="70"/>
      <c r="G8" s="70"/>
      <c r="H8" s="70"/>
    </row>
    <row r="9" spans="1:10" ht="15" customHeight="1" x14ac:dyDescent="0.25">
      <c r="A9" s="1"/>
      <c r="B9" s="71" t="s">
        <v>49</v>
      </c>
      <c r="C9" s="268">
        <v>300</v>
      </c>
      <c r="D9" s="353">
        <v>350</v>
      </c>
      <c r="F9" s="70"/>
      <c r="G9" s="70"/>
      <c r="H9" s="70"/>
    </row>
    <row r="10" spans="1:10" ht="15" customHeight="1" x14ac:dyDescent="0.25">
      <c r="A10" s="1"/>
      <c r="B10" s="239" t="s">
        <v>137</v>
      </c>
      <c r="C10" s="268">
        <v>500</v>
      </c>
      <c r="D10" s="353">
        <v>550</v>
      </c>
      <c r="F10" s="70"/>
      <c r="G10" s="70"/>
      <c r="H10" s="70"/>
    </row>
    <row r="11" spans="1:10" ht="15" customHeight="1" x14ac:dyDescent="0.25">
      <c r="A11" s="1"/>
      <c r="B11" s="239" t="s">
        <v>9</v>
      </c>
      <c r="C11" s="268">
        <v>150</v>
      </c>
      <c r="D11" s="353">
        <v>150</v>
      </c>
      <c r="F11" s="70"/>
      <c r="G11" s="70"/>
      <c r="H11" s="70"/>
    </row>
    <row r="12" spans="1:10" ht="15" customHeight="1" x14ac:dyDescent="0.25">
      <c r="A12" s="1"/>
      <c r="B12" s="239" t="s">
        <v>295</v>
      </c>
      <c r="C12" s="268">
        <v>400</v>
      </c>
      <c r="D12" s="353">
        <v>420</v>
      </c>
      <c r="F12" s="70"/>
      <c r="G12" s="70"/>
      <c r="H12" s="70"/>
    </row>
    <row r="13" spans="1:10" ht="15" customHeight="1" x14ac:dyDescent="0.25">
      <c r="A13" s="1"/>
      <c r="B13" s="239" t="s">
        <v>93</v>
      </c>
      <c r="C13" s="268">
        <v>300</v>
      </c>
      <c r="D13" s="353">
        <v>350</v>
      </c>
      <c r="F13" s="70"/>
      <c r="G13" s="70"/>
      <c r="H13" s="70"/>
    </row>
    <row r="14" spans="1:10" ht="15" customHeight="1" x14ac:dyDescent="0.25">
      <c r="A14" s="1"/>
      <c r="B14" s="239" t="s">
        <v>94</v>
      </c>
      <c r="C14" s="268">
        <v>400</v>
      </c>
      <c r="D14" s="353">
        <v>450</v>
      </c>
      <c r="F14" s="70"/>
      <c r="G14" s="70"/>
      <c r="H14" s="70"/>
    </row>
    <row r="15" spans="1:10" ht="15" customHeight="1" x14ac:dyDescent="0.25">
      <c r="A15" s="1"/>
      <c r="B15" s="239" t="s">
        <v>297</v>
      </c>
      <c r="C15" s="268">
        <v>5000</v>
      </c>
      <c r="D15" s="353">
        <v>5800</v>
      </c>
      <c r="F15" s="70"/>
      <c r="G15" s="70"/>
      <c r="H15" s="70"/>
    </row>
    <row r="16" spans="1:10" ht="15" customHeight="1" x14ac:dyDescent="0.25">
      <c r="A16" s="1"/>
      <c r="B16" s="239" t="s">
        <v>95</v>
      </c>
      <c r="C16" s="268">
        <v>2000</v>
      </c>
      <c r="D16" s="353">
        <v>2400</v>
      </c>
      <c r="F16" s="70"/>
      <c r="G16" s="70"/>
      <c r="H16" s="70"/>
    </row>
    <row r="17" spans="1:8" ht="15" customHeight="1" x14ac:dyDescent="0.25">
      <c r="A17" s="1"/>
      <c r="B17" s="239" t="s">
        <v>96</v>
      </c>
      <c r="C17" s="268">
        <v>1000</v>
      </c>
      <c r="D17" s="353">
        <v>600</v>
      </c>
      <c r="F17" s="70"/>
      <c r="G17" s="70"/>
      <c r="H17" s="70"/>
    </row>
    <row r="18" spans="1:8" x14ac:dyDescent="0.25">
      <c r="A18" s="1"/>
      <c r="B18" s="239" t="s">
        <v>97</v>
      </c>
      <c r="C18" s="268">
        <v>410</v>
      </c>
      <c r="D18" s="353">
        <v>410</v>
      </c>
      <c r="F18" s="70"/>
      <c r="G18" s="70"/>
      <c r="H18" s="70"/>
    </row>
    <row r="19" spans="1:8" x14ac:dyDescent="0.25">
      <c r="A19" s="1"/>
      <c r="B19" s="239" t="s">
        <v>90</v>
      </c>
      <c r="C19" s="268">
        <v>800</v>
      </c>
      <c r="D19" s="353">
        <v>300</v>
      </c>
      <c r="F19" s="70"/>
      <c r="G19" s="70"/>
      <c r="H19" s="70"/>
    </row>
    <row r="20" spans="1:8" s="239" customFormat="1" x14ac:dyDescent="0.25">
      <c r="A20" s="238"/>
      <c r="B20" s="239" t="s">
        <v>301</v>
      </c>
      <c r="C20" s="268"/>
      <c r="D20" s="353"/>
      <c r="F20" s="241"/>
      <c r="G20" s="241"/>
      <c r="H20" s="241"/>
    </row>
    <row r="21" spans="1:8" s="239" customFormat="1" x14ac:dyDescent="0.25">
      <c r="A21" s="238"/>
      <c r="B21" s="239" t="s">
        <v>302</v>
      </c>
      <c r="C21" s="268"/>
      <c r="D21" s="353"/>
      <c r="F21" s="241"/>
      <c r="G21" s="241"/>
      <c r="H21" s="241"/>
    </row>
    <row r="22" spans="1:8" x14ac:dyDescent="0.25">
      <c r="A22" s="1"/>
      <c r="E22" s="70"/>
      <c r="F22" s="70"/>
      <c r="G22" s="70"/>
      <c r="H22" s="70"/>
    </row>
    <row r="23" spans="1:8" x14ac:dyDescent="0.25">
      <c r="A23" s="1"/>
      <c r="B23" s="239" t="s">
        <v>387</v>
      </c>
      <c r="E23" s="70"/>
      <c r="F23" s="70"/>
      <c r="G23" s="70"/>
      <c r="H23" s="70"/>
    </row>
    <row r="24" spans="1:8" x14ac:dyDescent="0.25">
      <c r="A24" s="2"/>
      <c r="B24" s="3"/>
      <c r="C24" s="3"/>
      <c r="D24" s="3"/>
      <c r="E24" s="3"/>
      <c r="F24" s="3"/>
      <c r="G24" s="3"/>
      <c r="H24" s="3"/>
    </row>
    <row r="25" spans="1:8" s="24" customFormat="1" x14ac:dyDescent="0.25">
      <c r="A25" s="4"/>
      <c r="B25" s="5"/>
      <c r="C25" s="5"/>
      <c r="D25" s="5"/>
      <c r="E25" s="5"/>
      <c r="F25" s="5"/>
      <c r="G25" s="5"/>
      <c r="H25" s="5"/>
    </row>
    <row r="26" spans="1:8" x14ac:dyDescent="0.25">
      <c r="A26" s="2"/>
      <c r="B26" s="3"/>
      <c r="C26" s="3"/>
      <c r="D26" s="3"/>
      <c r="E26" s="3"/>
      <c r="F26" s="3"/>
      <c r="G26" s="3"/>
      <c r="H26" s="3"/>
    </row>
    <row r="27" spans="1:8" x14ac:dyDescent="0.25">
      <c r="A27" s="2"/>
      <c r="B27" s="6" t="s">
        <v>1</v>
      </c>
      <c r="C27" s="6"/>
      <c r="D27" s="6"/>
      <c r="E27" s="6"/>
      <c r="F27" s="6"/>
      <c r="G27" s="6"/>
      <c r="H27" s="174"/>
    </row>
    <row r="28" spans="1:8" x14ac:dyDescent="0.25">
      <c r="A28" s="2"/>
      <c r="B28" s="7" t="s">
        <v>2</v>
      </c>
      <c r="C28" s="3"/>
      <c r="D28" s="3"/>
      <c r="E28" s="3"/>
      <c r="F28" s="3"/>
      <c r="G28" s="3"/>
      <c r="H28" s="3"/>
    </row>
    <row r="29" spans="1:8" s="20" customFormat="1" x14ac:dyDescent="0.25">
      <c r="A29" s="139"/>
      <c r="B29" s="139" t="s">
        <v>3</v>
      </c>
      <c r="C29" s="139"/>
      <c r="D29" s="139"/>
      <c r="E29" s="139"/>
      <c r="F29" s="139"/>
      <c r="G29" s="139"/>
      <c r="H29" s="139"/>
    </row>
    <row r="31" spans="1:8" x14ac:dyDescent="0.25">
      <c r="B31" s="2" t="s">
        <v>4</v>
      </c>
      <c r="C31" s="400" t="s">
        <v>305</v>
      </c>
      <c r="D31" s="400"/>
    </row>
    <row r="32" spans="1:8" x14ac:dyDescent="0.25">
      <c r="C32" s="303">
        <v>2015</v>
      </c>
      <c r="D32" s="327">
        <v>2016</v>
      </c>
    </row>
    <row r="33" spans="1:8" x14ac:dyDescent="0.25">
      <c r="A33" s="9" t="s">
        <v>0</v>
      </c>
      <c r="B33" s="239" t="s">
        <v>45</v>
      </c>
      <c r="C33" s="333">
        <v>4000</v>
      </c>
      <c r="D33" s="334">
        <v>4100</v>
      </c>
    </row>
    <row r="34" spans="1:8" x14ac:dyDescent="0.25">
      <c r="A34" s="10"/>
      <c r="B34" s="239" t="s">
        <v>91</v>
      </c>
      <c r="C34" s="335">
        <v>1600</v>
      </c>
      <c r="D34" s="336">
        <v>1700</v>
      </c>
      <c r="H34" s="12"/>
    </row>
    <row r="35" spans="1:8" x14ac:dyDescent="0.25">
      <c r="A35" s="10"/>
      <c r="B35" s="239" t="s">
        <v>26</v>
      </c>
      <c r="C35" s="335">
        <v>500</v>
      </c>
      <c r="D35" s="336">
        <v>520</v>
      </c>
    </row>
    <row r="36" spans="1:8" x14ac:dyDescent="0.25">
      <c r="A36" s="10"/>
      <c r="B36" s="239" t="s">
        <v>49</v>
      </c>
      <c r="C36" s="335">
        <v>300</v>
      </c>
      <c r="D36" s="336">
        <v>350</v>
      </c>
    </row>
    <row r="37" spans="1:8" x14ac:dyDescent="0.25">
      <c r="A37" s="10"/>
      <c r="B37" s="239" t="s">
        <v>137</v>
      </c>
      <c r="C37" s="335">
        <v>500</v>
      </c>
      <c r="D37" s="336">
        <v>550</v>
      </c>
    </row>
    <row r="38" spans="1:8" x14ac:dyDescent="0.25">
      <c r="A38" s="10"/>
      <c r="B38" s="239" t="s">
        <v>9</v>
      </c>
      <c r="C38" s="335">
        <v>150</v>
      </c>
      <c r="D38" s="336">
        <v>150</v>
      </c>
    </row>
    <row r="39" spans="1:8" x14ac:dyDescent="0.25">
      <c r="A39" s="10"/>
      <c r="B39" s="239" t="s">
        <v>295</v>
      </c>
      <c r="C39" s="335">
        <v>400</v>
      </c>
      <c r="D39" s="336">
        <v>420</v>
      </c>
    </row>
    <row r="40" spans="1:8" x14ac:dyDescent="0.25">
      <c r="A40" s="10"/>
      <c r="B40" s="239" t="s">
        <v>93</v>
      </c>
      <c r="C40" s="335">
        <v>300</v>
      </c>
      <c r="D40" s="336">
        <v>350</v>
      </c>
    </row>
    <row r="41" spans="1:8" x14ac:dyDescent="0.25">
      <c r="A41" s="10"/>
      <c r="B41" s="239" t="s">
        <v>94</v>
      </c>
      <c r="C41" s="335">
        <v>400</v>
      </c>
      <c r="D41" s="336">
        <v>450</v>
      </c>
    </row>
    <row r="42" spans="1:8" x14ac:dyDescent="0.25">
      <c r="A42" s="10"/>
      <c r="B42" s="239" t="s">
        <v>297</v>
      </c>
      <c r="C42" s="335">
        <v>5000</v>
      </c>
      <c r="D42" s="336">
        <v>5800</v>
      </c>
    </row>
    <row r="43" spans="1:8" x14ac:dyDescent="0.25">
      <c r="A43" s="10"/>
      <c r="B43" s="239" t="s">
        <v>95</v>
      </c>
      <c r="C43" s="335">
        <v>2000</v>
      </c>
      <c r="D43" s="336">
        <v>2400</v>
      </c>
    </row>
    <row r="44" spans="1:8" x14ac:dyDescent="0.25">
      <c r="A44" s="10"/>
      <c r="B44" s="239" t="s">
        <v>96</v>
      </c>
      <c r="C44" s="335">
        <v>1000</v>
      </c>
      <c r="D44" s="336">
        <v>600</v>
      </c>
    </row>
    <row r="45" spans="1:8" x14ac:dyDescent="0.25">
      <c r="A45" s="10" t="s">
        <v>0</v>
      </c>
      <c r="B45" s="239" t="s">
        <v>97</v>
      </c>
      <c r="C45" s="335">
        <v>410</v>
      </c>
      <c r="D45" s="336">
        <v>410</v>
      </c>
    </row>
    <row r="46" spans="1:8" x14ac:dyDescent="0.25">
      <c r="A46" s="10"/>
      <c r="B46" s="239" t="s">
        <v>90</v>
      </c>
      <c r="C46" s="335">
        <v>800</v>
      </c>
      <c r="D46" s="336">
        <v>300</v>
      </c>
    </row>
    <row r="47" spans="1:8" s="239" customFormat="1" x14ac:dyDescent="0.25">
      <c r="A47" s="10"/>
      <c r="C47" s="337"/>
      <c r="D47" s="338"/>
    </row>
    <row r="48" spans="1:8" s="149" customFormat="1" x14ac:dyDescent="0.25">
      <c r="A48" s="158"/>
      <c r="C48" s="339"/>
      <c r="D48" s="340"/>
    </row>
    <row r="49" spans="1:9" s="239" customFormat="1" x14ac:dyDescent="0.25">
      <c r="A49" s="10"/>
      <c r="C49" s="337"/>
      <c r="D49" s="338"/>
    </row>
    <row r="50" spans="1:9" s="239" customFormat="1" x14ac:dyDescent="0.25">
      <c r="A50" s="10"/>
      <c r="B50" s="2" t="s">
        <v>299</v>
      </c>
      <c r="C50" s="337"/>
      <c r="D50" s="338"/>
    </row>
    <row r="51" spans="1:9" x14ac:dyDescent="0.25">
      <c r="A51" s="10"/>
      <c r="B51" s="31"/>
      <c r="C51" s="43"/>
    </row>
    <row r="52" spans="1:9" x14ac:dyDescent="0.25">
      <c r="A52" s="10"/>
      <c r="C52" s="244" t="s">
        <v>307</v>
      </c>
      <c r="D52" s="114"/>
      <c r="E52" s="114"/>
      <c r="F52" s="114"/>
      <c r="G52" s="114"/>
      <c r="H52" s="114"/>
      <c r="I52" s="114"/>
    </row>
    <row r="53" spans="1:9" x14ac:dyDescent="0.25">
      <c r="A53" s="10"/>
      <c r="B53" s="115"/>
      <c r="C53" s="300">
        <v>2015</v>
      </c>
      <c r="D53" s="351">
        <v>2016</v>
      </c>
      <c r="E53" s="19"/>
      <c r="F53" s="19"/>
      <c r="G53" s="413"/>
      <c r="H53" s="413"/>
      <c r="I53" s="413"/>
    </row>
    <row r="54" spans="1:9" x14ac:dyDescent="0.25">
      <c r="A54" s="10"/>
      <c r="B54" s="31" t="s">
        <v>45</v>
      </c>
      <c r="C54" s="33">
        <f>C33</f>
        <v>4000</v>
      </c>
      <c r="D54" s="93">
        <f>D33</f>
        <v>4100</v>
      </c>
      <c r="E54" s="19"/>
      <c r="F54" s="19"/>
      <c r="G54" s="19"/>
      <c r="H54" s="19"/>
      <c r="I54" s="19"/>
    </row>
    <row r="55" spans="1:9" x14ac:dyDescent="0.25">
      <c r="A55" s="10"/>
      <c r="B55" s="31" t="s">
        <v>91</v>
      </c>
      <c r="C55" s="357">
        <f>C34</f>
        <v>1600</v>
      </c>
      <c r="D55" s="154">
        <f>D34</f>
        <v>1700</v>
      </c>
      <c r="E55" s="19"/>
      <c r="F55" s="19"/>
      <c r="G55" s="19"/>
      <c r="H55" s="19"/>
      <c r="I55" s="19"/>
    </row>
    <row r="56" spans="1:9" x14ac:dyDescent="0.25">
      <c r="A56" s="10"/>
      <c r="B56" s="31" t="s">
        <v>137</v>
      </c>
      <c r="C56" s="357">
        <f>C35</f>
        <v>500</v>
      </c>
      <c r="D56" s="154">
        <f>D37</f>
        <v>550</v>
      </c>
      <c r="E56" s="19"/>
      <c r="F56" s="19"/>
      <c r="G56" s="19"/>
      <c r="H56" s="19"/>
      <c r="I56" s="19"/>
    </row>
    <row r="57" spans="1:9" x14ac:dyDescent="0.25">
      <c r="A57" s="10"/>
      <c r="B57" s="31" t="s">
        <v>207</v>
      </c>
      <c r="C57" s="357">
        <f>C37</f>
        <v>500</v>
      </c>
      <c r="D57" s="154">
        <f>D35</f>
        <v>520</v>
      </c>
      <c r="E57" s="19"/>
      <c r="F57" s="19"/>
      <c r="G57" s="19"/>
      <c r="H57" s="19"/>
      <c r="I57" s="19"/>
    </row>
    <row r="58" spans="1:9" x14ac:dyDescent="0.25">
      <c r="A58" s="10" t="s">
        <v>0</v>
      </c>
      <c r="B58" s="31" t="s">
        <v>9</v>
      </c>
      <c r="C58" s="358">
        <f>C38</f>
        <v>150</v>
      </c>
      <c r="D58" s="156">
        <f>D38</f>
        <v>150</v>
      </c>
      <c r="E58" s="19"/>
      <c r="F58" s="19"/>
      <c r="G58" s="19"/>
      <c r="H58" s="19"/>
      <c r="I58" s="19"/>
    </row>
    <row r="59" spans="1:9" x14ac:dyDescent="0.25">
      <c r="A59" s="10"/>
      <c r="B59" s="19" t="s">
        <v>67</v>
      </c>
      <c r="C59" s="33">
        <f>C54-SUM(C55:C58)</f>
        <v>1250</v>
      </c>
      <c r="D59" s="93">
        <f>D54-D55-D57-D56-D58</f>
        <v>1180</v>
      </c>
      <c r="E59" s="19"/>
      <c r="F59" s="19"/>
      <c r="G59" s="19"/>
      <c r="H59" s="19"/>
      <c r="I59" s="19"/>
    </row>
    <row r="60" spans="1:9" x14ac:dyDescent="0.25">
      <c r="A60" s="10"/>
      <c r="B60" s="31" t="s">
        <v>92</v>
      </c>
      <c r="C60" s="358">
        <f>C39</f>
        <v>400</v>
      </c>
      <c r="D60" s="156">
        <f>D39</f>
        <v>420</v>
      </c>
      <c r="E60" s="19"/>
      <c r="F60" s="19"/>
      <c r="G60" s="19"/>
      <c r="H60" s="19"/>
      <c r="I60" s="19"/>
    </row>
    <row r="61" spans="1:9" x14ac:dyDescent="0.25">
      <c r="A61" s="10"/>
      <c r="B61" s="19" t="s">
        <v>31</v>
      </c>
      <c r="C61" s="214">
        <f>C59-C60</f>
        <v>850</v>
      </c>
      <c r="D61" s="200">
        <f>D59-D60</f>
        <v>760</v>
      </c>
      <c r="E61" s="19"/>
      <c r="F61" s="19"/>
      <c r="G61" s="19"/>
      <c r="H61" s="19"/>
      <c r="I61" s="19"/>
    </row>
    <row r="62" spans="1:9" s="239" customFormat="1" x14ac:dyDescent="0.25">
      <c r="A62" s="10"/>
      <c r="B62" s="19"/>
      <c r="C62" s="69"/>
      <c r="D62" s="343"/>
      <c r="E62" s="19"/>
      <c r="F62" s="19"/>
      <c r="G62" s="19"/>
      <c r="H62" s="19"/>
      <c r="I62" s="19"/>
    </row>
    <row r="63" spans="1:9" x14ac:dyDescent="0.25">
      <c r="A63" s="10"/>
      <c r="B63" s="19" t="s">
        <v>105</v>
      </c>
      <c r="C63" s="69"/>
      <c r="D63" s="299">
        <f>D45</f>
        <v>410</v>
      </c>
      <c r="E63" s="19"/>
      <c r="F63" s="19"/>
      <c r="G63" s="19"/>
      <c r="H63" s="19"/>
      <c r="I63" s="19"/>
    </row>
    <row r="64" spans="1:9" x14ac:dyDescent="0.25">
      <c r="A64" s="10"/>
      <c r="B64" s="19" t="s">
        <v>68</v>
      </c>
      <c r="C64" s="69"/>
      <c r="D64" s="93">
        <f>D61-D45</f>
        <v>350</v>
      </c>
      <c r="E64" s="31"/>
      <c r="F64" s="31"/>
    </row>
    <row r="65" spans="1:8" x14ac:dyDescent="0.25">
      <c r="A65" s="10"/>
    </row>
    <row r="66" spans="1:8" x14ac:dyDescent="0.25">
      <c r="A66" s="10"/>
      <c r="B66" s="20"/>
      <c r="C66" s="20"/>
      <c r="D66" s="20"/>
      <c r="G66" s="17"/>
      <c r="H66" s="17"/>
    </row>
    <row r="67" spans="1:8" x14ac:dyDescent="0.25">
      <c r="A67" s="17"/>
      <c r="B67" s="21"/>
      <c r="C67" s="22"/>
      <c r="D67" s="20"/>
      <c r="E67" s="17"/>
      <c r="F67" s="19"/>
      <c r="G67" s="17"/>
      <c r="H67" s="17"/>
    </row>
    <row r="68" spans="1:8" x14ac:dyDescent="0.25">
      <c r="A68" s="17"/>
      <c r="B68" s="21"/>
      <c r="C68" s="23"/>
      <c r="D68" s="20"/>
      <c r="E68" s="17"/>
      <c r="F68" s="19"/>
      <c r="G68" s="17"/>
      <c r="H68" s="17"/>
    </row>
    <row r="69" spans="1:8" x14ac:dyDescent="0.25">
      <c r="A69" s="17"/>
      <c r="B69" s="20"/>
      <c r="C69" s="22"/>
      <c r="D69" s="20"/>
      <c r="E69" s="17"/>
      <c r="F69" s="19"/>
      <c r="G69" s="17"/>
      <c r="H69" s="17"/>
    </row>
    <row r="70" spans="1:8" x14ac:dyDescent="0.25">
      <c r="A70" s="17"/>
      <c r="B70" s="20"/>
      <c r="C70" s="22"/>
      <c r="D70" s="20"/>
      <c r="E70" s="17"/>
      <c r="F70" s="19"/>
      <c r="G70" s="17"/>
      <c r="H70" s="17"/>
    </row>
    <row r="71" spans="1:8" x14ac:dyDescent="0.25">
      <c r="A71" s="17"/>
      <c r="B71" s="20"/>
      <c r="C71" s="22"/>
      <c r="D71" s="19"/>
      <c r="E71" s="17"/>
      <c r="F71" s="19"/>
      <c r="G71" s="17"/>
      <c r="H71" s="17"/>
    </row>
    <row r="72" spans="1:8" x14ac:dyDescent="0.25">
      <c r="A72" s="17"/>
      <c r="C72" s="19"/>
      <c r="D72" s="19"/>
      <c r="E72" s="17"/>
      <c r="F72" s="19"/>
    </row>
    <row r="73" spans="1:8" x14ac:dyDescent="0.25">
      <c r="B73" s="3"/>
      <c r="C73" s="19"/>
      <c r="D73" s="19"/>
      <c r="E73" s="19"/>
      <c r="F73" s="19"/>
    </row>
    <row r="74" spans="1:8" x14ac:dyDescent="0.25">
      <c r="B74" s="19"/>
      <c r="C74" s="19"/>
      <c r="D74" s="19"/>
      <c r="E74" s="19"/>
      <c r="F74" s="19"/>
    </row>
    <row r="75" spans="1:8" x14ac:dyDescent="0.25">
      <c r="E75" s="19"/>
      <c r="F75" s="19"/>
    </row>
  </sheetData>
  <mergeCells count="3">
    <mergeCell ref="B4:J4"/>
    <mergeCell ref="G53:I53"/>
    <mergeCell ref="C31:D3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election activeCell="A2" sqref="A2"/>
    </sheetView>
  </sheetViews>
  <sheetFormatPr defaultColWidth="17.140625" defaultRowHeight="15" x14ac:dyDescent="0.25"/>
  <cols>
    <col min="1" max="1" width="17.140625" style="71"/>
    <col min="2" max="2" width="30.140625" style="71" customWidth="1"/>
    <col min="3" max="3" width="14" style="71" customWidth="1"/>
    <col min="4" max="4" width="14.85546875" style="71" customWidth="1"/>
    <col min="5" max="16384" width="17.140625" style="71"/>
  </cols>
  <sheetData>
    <row r="1" spans="1:10" x14ac:dyDescent="0.25">
      <c r="A1" s="2" t="s">
        <v>410</v>
      </c>
      <c r="B1" s="2"/>
    </row>
    <row r="2" spans="1:10" s="149" customFormat="1" x14ac:dyDescent="0.25">
      <c r="A2" s="148"/>
    </row>
    <row r="3" spans="1:10" x14ac:dyDescent="0.25">
      <c r="A3" s="2"/>
      <c r="B3" s="193" t="s">
        <v>127</v>
      </c>
    </row>
    <row r="4" spans="1:10" ht="62.25" customHeight="1" x14ac:dyDescent="0.25">
      <c r="A4" s="1"/>
      <c r="B4" s="401" t="s">
        <v>379</v>
      </c>
      <c r="C4" s="401"/>
      <c r="D4" s="401"/>
      <c r="E4" s="401"/>
      <c r="F4" s="237"/>
      <c r="G4" s="237"/>
      <c r="H4" s="237"/>
      <c r="I4" s="237"/>
      <c r="J4" s="237"/>
    </row>
    <row r="5" spans="1:10" ht="15" customHeight="1" x14ac:dyDescent="0.25">
      <c r="A5" s="1"/>
      <c r="C5" s="303">
        <v>2015</v>
      </c>
      <c r="D5" s="327">
        <v>2016</v>
      </c>
      <c r="F5" s="70"/>
      <c r="G5" s="70"/>
      <c r="H5" s="70"/>
    </row>
    <row r="6" spans="1:10" ht="15" customHeight="1" x14ac:dyDescent="0.25">
      <c r="A6" s="1"/>
      <c r="B6" s="239" t="s">
        <v>45</v>
      </c>
      <c r="C6" s="266">
        <v>4000</v>
      </c>
      <c r="D6" s="39">
        <v>4100</v>
      </c>
      <c r="F6" s="70"/>
      <c r="G6" s="70"/>
      <c r="H6" s="70"/>
    </row>
    <row r="7" spans="1:10" ht="15" customHeight="1" x14ac:dyDescent="0.25">
      <c r="A7" s="1"/>
      <c r="B7" s="239" t="s">
        <v>91</v>
      </c>
      <c r="C7" s="331">
        <v>1600</v>
      </c>
      <c r="D7" s="332">
        <v>1700</v>
      </c>
      <c r="F7" s="70"/>
      <c r="G7" s="70"/>
      <c r="H7" s="70"/>
    </row>
    <row r="8" spans="1:10" ht="15" customHeight="1" x14ac:dyDescent="0.25">
      <c r="A8" s="1"/>
      <c r="B8" s="239" t="s">
        <v>26</v>
      </c>
      <c r="C8" s="331">
        <v>500</v>
      </c>
      <c r="D8" s="332">
        <v>520</v>
      </c>
      <c r="F8" s="70"/>
      <c r="G8" s="70"/>
      <c r="H8" s="70"/>
    </row>
    <row r="9" spans="1:10" ht="15" customHeight="1" x14ac:dyDescent="0.25">
      <c r="A9" s="1"/>
      <c r="B9" s="239" t="s">
        <v>49</v>
      </c>
      <c r="C9" s="331">
        <v>300</v>
      </c>
      <c r="D9" s="332">
        <v>350</v>
      </c>
      <c r="F9" s="70"/>
      <c r="G9" s="70"/>
      <c r="H9" s="70"/>
    </row>
    <row r="10" spans="1:10" ht="15" customHeight="1" x14ac:dyDescent="0.25">
      <c r="A10" s="1"/>
      <c r="B10" s="239" t="s">
        <v>137</v>
      </c>
      <c r="C10" s="331">
        <v>500</v>
      </c>
      <c r="D10" s="332">
        <v>550</v>
      </c>
      <c r="F10" s="70"/>
      <c r="G10" s="70"/>
      <c r="H10" s="70"/>
    </row>
    <row r="11" spans="1:10" ht="15" customHeight="1" x14ac:dyDescent="0.25">
      <c r="A11" s="1"/>
      <c r="B11" s="239" t="s">
        <v>9</v>
      </c>
      <c r="C11" s="331">
        <v>150</v>
      </c>
      <c r="D11" s="332">
        <v>150</v>
      </c>
      <c r="F11" s="70"/>
      <c r="G11" s="70"/>
      <c r="H11" s="70"/>
    </row>
    <row r="12" spans="1:10" ht="15" customHeight="1" x14ac:dyDescent="0.25">
      <c r="A12" s="1"/>
      <c r="B12" s="239" t="s">
        <v>295</v>
      </c>
      <c r="C12" s="331">
        <v>400</v>
      </c>
      <c r="D12" s="332">
        <v>420</v>
      </c>
      <c r="F12" s="70"/>
      <c r="G12" s="70"/>
      <c r="H12" s="70"/>
    </row>
    <row r="13" spans="1:10" ht="15" customHeight="1" x14ac:dyDescent="0.25">
      <c r="A13" s="1"/>
      <c r="B13" s="239" t="s">
        <v>93</v>
      </c>
      <c r="C13" s="331">
        <v>300</v>
      </c>
      <c r="D13" s="332">
        <v>350</v>
      </c>
      <c r="F13" s="70"/>
      <c r="G13" s="70"/>
      <c r="H13" s="70"/>
    </row>
    <row r="14" spans="1:10" ht="15" customHeight="1" x14ac:dyDescent="0.25">
      <c r="A14" s="1"/>
      <c r="B14" s="239" t="s">
        <v>94</v>
      </c>
      <c r="C14" s="331">
        <v>400</v>
      </c>
      <c r="D14" s="332">
        <v>450</v>
      </c>
      <c r="F14" s="70"/>
      <c r="G14" s="70"/>
      <c r="H14" s="70"/>
    </row>
    <row r="15" spans="1:10" ht="15" customHeight="1" x14ac:dyDescent="0.25">
      <c r="A15" s="1"/>
      <c r="B15" s="239" t="s">
        <v>297</v>
      </c>
      <c r="C15" s="331">
        <v>5000</v>
      </c>
      <c r="D15" s="332">
        <v>5800</v>
      </c>
      <c r="F15" s="70"/>
      <c r="G15" s="70"/>
      <c r="H15" s="70"/>
    </row>
    <row r="16" spans="1:10" ht="15" customHeight="1" x14ac:dyDescent="0.25">
      <c r="A16" s="1"/>
      <c r="B16" s="239" t="s">
        <v>95</v>
      </c>
      <c r="C16" s="331">
        <v>2000</v>
      </c>
      <c r="D16" s="332">
        <v>2400</v>
      </c>
      <c r="F16" s="70"/>
      <c r="G16" s="70"/>
      <c r="H16" s="70"/>
    </row>
    <row r="17" spans="1:8" ht="15" customHeight="1" x14ac:dyDescent="0.25">
      <c r="A17" s="1"/>
      <c r="B17" s="239" t="s">
        <v>96</v>
      </c>
      <c r="C17" s="331">
        <v>1000</v>
      </c>
      <c r="D17" s="332">
        <v>600</v>
      </c>
      <c r="F17" s="70"/>
      <c r="G17" s="70"/>
      <c r="H17" s="70"/>
    </row>
    <row r="18" spans="1:8" x14ac:dyDescent="0.25">
      <c r="A18" s="1"/>
      <c r="B18" s="239" t="s">
        <v>97</v>
      </c>
      <c r="C18" s="331">
        <v>410</v>
      </c>
      <c r="D18" s="332">
        <v>410</v>
      </c>
      <c r="F18" s="70"/>
      <c r="G18" s="70"/>
      <c r="H18" s="70"/>
    </row>
    <row r="19" spans="1:8" x14ac:dyDescent="0.25">
      <c r="A19" s="1"/>
      <c r="B19" s="239" t="s">
        <v>90</v>
      </c>
      <c r="C19" s="331">
        <v>800</v>
      </c>
      <c r="D19" s="332">
        <v>300</v>
      </c>
      <c r="F19" s="70"/>
      <c r="G19" s="70"/>
      <c r="H19" s="70"/>
    </row>
    <row r="20" spans="1:8" s="239" customFormat="1" x14ac:dyDescent="0.25">
      <c r="A20" s="238"/>
      <c r="B20" s="239" t="s">
        <v>301</v>
      </c>
      <c r="C20" s="268"/>
      <c r="D20" s="353"/>
      <c r="F20" s="241"/>
      <c r="G20" s="241"/>
      <c r="H20" s="241"/>
    </row>
    <row r="21" spans="1:8" s="239" customFormat="1" x14ac:dyDescent="0.25">
      <c r="A21" s="238"/>
      <c r="B21" s="239" t="s">
        <v>302</v>
      </c>
      <c r="C21" s="268"/>
      <c r="D21" s="353"/>
      <c r="F21" s="241"/>
      <c r="G21" s="241"/>
      <c r="H21" s="241"/>
    </row>
    <row r="22" spans="1:8" x14ac:dyDescent="0.25">
      <c r="A22" s="1"/>
      <c r="E22" s="70"/>
      <c r="F22" s="70"/>
      <c r="G22" s="70"/>
      <c r="H22" s="70"/>
    </row>
    <row r="23" spans="1:8" x14ac:dyDescent="0.25">
      <c r="A23" s="1"/>
      <c r="B23" s="71" t="s">
        <v>69</v>
      </c>
      <c r="E23" s="70"/>
      <c r="F23" s="70"/>
      <c r="G23" s="70"/>
      <c r="H23" s="70"/>
    </row>
    <row r="24" spans="1:8" x14ac:dyDescent="0.25">
      <c r="A24" s="2"/>
      <c r="B24" s="3"/>
      <c r="C24" s="3"/>
      <c r="D24" s="3"/>
      <c r="E24" s="3"/>
      <c r="F24" s="3"/>
      <c r="G24" s="3"/>
      <c r="H24" s="3"/>
    </row>
    <row r="25" spans="1:8" s="24" customFormat="1" x14ac:dyDescent="0.25">
      <c r="A25" s="4"/>
      <c r="B25" s="5"/>
      <c r="C25" s="5"/>
      <c r="D25" s="5"/>
      <c r="E25" s="5"/>
      <c r="F25" s="5"/>
      <c r="G25" s="5"/>
      <c r="H25" s="5"/>
    </row>
    <row r="26" spans="1:8" x14ac:dyDescent="0.25">
      <c r="A26" s="2"/>
      <c r="B26" s="3"/>
      <c r="C26" s="3"/>
      <c r="D26" s="3"/>
      <c r="E26" s="3"/>
      <c r="F26" s="3"/>
      <c r="G26" s="3"/>
      <c r="H26" s="3"/>
    </row>
    <row r="27" spans="1:8" x14ac:dyDescent="0.25">
      <c r="A27" s="2"/>
      <c r="B27" s="6" t="s">
        <v>1</v>
      </c>
      <c r="C27" s="6"/>
      <c r="D27" s="6"/>
      <c r="E27" s="6"/>
      <c r="F27" s="6"/>
      <c r="G27" s="174"/>
      <c r="H27" s="174"/>
    </row>
    <row r="28" spans="1:8" x14ac:dyDescent="0.25">
      <c r="A28" s="2"/>
      <c r="B28" s="7" t="s">
        <v>2</v>
      </c>
      <c r="C28" s="3"/>
      <c r="D28" s="3"/>
      <c r="E28" s="3"/>
      <c r="F28" s="3"/>
      <c r="G28" s="3"/>
      <c r="H28" s="3"/>
    </row>
    <row r="29" spans="1:8" s="20" customFormat="1" x14ac:dyDescent="0.25">
      <c r="A29" s="139"/>
      <c r="B29" s="139" t="s">
        <v>3</v>
      </c>
      <c r="C29" s="139"/>
      <c r="D29" s="139"/>
      <c r="E29" s="139"/>
      <c r="F29" s="139"/>
      <c r="G29" s="139"/>
      <c r="H29" s="139"/>
    </row>
    <row r="31" spans="1:8" x14ac:dyDescent="0.25">
      <c r="B31" s="2" t="s">
        <v>4</v>
      </c>
      <c r="C31" s="71" t="s">
        <v>0</v>
      </c>
    </row>
    <row r="32" spans="1:8" x14ac:dyDescent="0.25">
      <c r="C32" s="303">
        <v>2015</v>
      </c>
      <c r="D32" s="327">
        <v>2016</v>
      </c>
    </row>
    <row r="33" spans="1:8" x14ac:dyDescent="0.25">
      <c r="A33" s="9" t="s">
        <v>0</v>
      </c>
      <c r="B33" s="71" t="s">
        <v>45</v>
      </c>
      <c r="C33" s="333">
        <v>4000</v>
      </c>
      <c r="D33" s="334">
        <v>4100</v>
      </c>
    </row>
    <row r="34" spans="1:8" x14ac:dyDescent="0.25">
      <c r="A34" s="10"/>
      <c r="B34" s="90" t="s">
        <v>91</v>
      </c>
      <c r="C34" s="335">
        <v>1600</v>
      </c>
      <c r="D34" s="336">
        <v>1700</v>
      </c>
      <c r="H34" s="12"/>
    </row>
    <row r="35" spans="1:8" x14ac:dyDescent="0.25">
      <c r="A35" s="10"/>
      <c r="B35" s="71" t="s">
        <v>26</v>
      </c>
      <c r="C35" s="335">
        <v>500</v>
      </c>
      <c r="D35" s="336">
        <v>520</v>
      </c>
    </row>
    <row r="36" spans="1:8" x14ac:dyDescent="0.25">
      <c r="A36" s="10"/>
      <c r="B36" s="71" t="s">
        <v>49</v>
      </c>
      <c r="C36" s="335">
        <v>300</v>
      </c>
      <c r="D36" s="336">
        <v>350</v>
      </c>
    </row>
    <row r="37" spans="1:8" x14ac:dyDescent="0.25">
      <c r="A37" s="10"/>
      <c r="B37" s="90" t="s">
        <v>22</v>
      </c>
      <c r="C37" s="335">
        <v>500</v>
      </c>
      <c r="D37" s="336">
        <v>550</v>
      </c>
    </row>
    <row r="38" spans="1:8" x14ac:dyDescent="0.25">
      <c r="A38" s="10"/>
      <c r="B38" s="90" t="s">
        <v>9</v>
      </c>
      <c r="C38" s="335">
        <v>150</v>
      </c>
      <c r="D38" s="336">
        <v>150</v>
      </c>
    </row>
    <row r="39" spans="1:8" x14ac:dyDescent="0.25">
      <c r="A39" s="10"/>
      <c r="B39" s="90" t="s">
        <v>92</v>
      </c>
      <c r="C39" s="335">
        <v>400</v>
      </c>
      <c r="D39" s="336">
        <v>420</v>
      </c>
    </row>
    <row r="40" spans="1:8" x14ac:dyDescent="0.25">
      <c r="A40" s="10"/>
      <c r="B40" s="90" t="s">
        <v>93</v>
      </c>
      <c r="C40" s="335">
        <v>300</v>
      </c>
      <c r="D40" s="336">
        <v>350</v>
      </c>
    </row>
    <row r="41" spans="1:8" x14ac:dyDescent="0.25">
      <c r="A41" s="10"/>
      <c r="B41" s="90" t="s">
        <v>94</v>
      </c>
      <c r="C41" s="335">
        <v>400</v>
      </c>
      <c r="D41" s="336">
        <v>450</v>
      </c>
    </row>
    <row r="42" spans="1:8" x14ac:dyDescent="0.25">
      <c r="A42" s="10"/>
      <c r="B42" s="90" t="s">
        <v>43</v>
      </c>
      <c r="C42" s="335">
        <v>5000</v>
      </c>
      <c r="D42" s="336">
        <v>5800</v>
      </c>
    </row>
    <row r="43" spans="1:8" x14ac:dyDescent="0.25">
      <c r="A43" s="10"/>
      <c r="B43" s="90" t="s">
        <v>95</v>
      </c>
      <c r="C43" s="335">
        <v>2000</v>
      </c>
      <c r="D43" s="336">
        <v>2400</v>
      </c>
    </row>
    <row r="44" spans="1:8" x14ac:dyDescent="0.25">
      <c r="A44" s="10"/>
      <c r="B44" s="90" t="s">
        <v>96</v>
      </c>
      <c r="C44" s="335">
        <v>1000</v>
      </c>
      <c r="D44" s="336">
        <v>600</v>
      </c>
    </row>
    <row r="45" spans="1:8" x14ac:dyDescent="0.25">
      <c r="A45" s="10" t="s">
        <v>0</v>
      </c>
      <c r="B45" s="90" t="s">
        <v>97</v>
      </c>
      <c r="C45" s="335">
        <v>410</v>
      </c>
      <c r="D45" s="336">
        <v>410</v>
      </c>
    </row>
    <row r="46" spans="1:8" x14ac:dyDescent="0.25">
      <c r="A46" s="10"/>
      <c r="B46" s="90" t="s">
        <v>90</v>
      </c>
      <c r="C46" s="335">
        <v>800</v>
      </c>
      <c r="D46" s="336">
        <v>300</v>
      </c>
    </row>
    <row r="47" spans="1:8" x14ac:dyDescent="0.25">
      <c r="A47" s="10"/>
      <c r="C47" s="363"/>
      <c r="D47" s="364"/>
    </row>
    <row r="48" spans="1:8" x14ac:dyDescent="0.25">
      <c r="A48" s="10"/>
      <c r="B48" s="19" t="s">
        <v>308</v>
      </c>
      <c r="C48" s="112">
        <v>500</v>
      </c>
      <c r="D48" s="113">
        <v>500</v>
      </c>
    </row>
    <row r="49" spans="1:9" s="239" customFormat="1" x14ac:dyDescent="0.25">
      <c r="A49" s="10"/>
      <c r="B49" s="19"/>
      <c r="C49" s="359"/>
      <c r="D49" s="360"/>
    </row>
    <row r="50" spans="1:9" s="149" customFormat="1" x14ac:dyDescent="0.25">
      <c r="A50" s="158"/>
      <c r="B50" s="249"/>
      <c r="C50" s="361"/>
      <c r="D50" s="362"/>
    </row>
    <row r="51" spans="1:9" x14ac:dyDescent="0.25">
      <c r="A51" s="10"/>
      <c r="B51" s="3" t="s">
        <v>299</v>
      </c>
      <c r="C51" s="81"/>
      <c r="D51" s="19"/>
    </row>
    <row r="52" spans="1:9" x14ac:dyDescent="0.25">
      <c r="A52" s="10"/>
      <c r="B52" s="19"/>
      <c r="C52" s="413" t="s">
        <v>44</v>
      </c>
      <c r="D52" s="413"/>
      <c r="E52" s="54"/>
      <c r="F52" s="54"/>
      <c r="G52" s="54"/>
      <c r="H52" s="54"/>
      <c r="I52" s="54"/>
    </row>
    <row r="53" spans="1:9" x14ac:dyDescent="0.25">
      <c r="A53" s="10"/>
      <c r="B53" s="115"/>
      <c r="C53" s="277">
        <v>2015</v>
      </c>
      <c r="D53" s="277">
        <v>2016</v>
      </c>
      <c r="E53" s="31"/>
      <c r="F53" s="31"/>
      <c r="G53" s="414"/>
      <c r="H53" s="414"/>
      <c r="I53" s="414"/>
    </row>
    <row r="54" spans="1:9" x14ac:dyDescent="0.25">
      <c r="A54" s="10"/>
      <c r="B54" s="19" t="str">
        <f t="shared" ref="B54:D55" si="0">B33</f>
        <v>Revenue</v>
      </c>
      <c r="C54" s="299">
        <f t="shared" si="0"/>
        <v>4000</v>
      </c>
      <c r="D54" s="299">
        <f t="shared" si="0"/>
        <v>4100</v>
      </c>
      <c r="E54" s="31"/>
      <c r="F54" s="31"/>
      <c r="G54" s="31"/>
      <c r="H54" s="31"/>
      <c r="I54" s="31"/>
    </row>
    <row r="55" spans="1:9" x14ac:dyDescent="0.25">
      <c r="A55" s="10"/>
      <c r="B55" s="19" t="str">
        <f t="shared" si="0"/>
        <v>Cost of goods sold</v>
      </c>
      <c r="C55" s="343">
        <f t="shared" si="0"/>
        <v>1600</v>
      </c>
      <c r="D55" s="343">
        <f t="shared" si="0"/>
        <v>1700</v>
      </c>
      <c r="E55" s="31"/>
      <c r="F55" s="31"/>
      <c r="G55" s="31"/>
      <c r="H55" s="31"/>
      <c r="I55" s="31"/>
    </row>
    <row r="56" spans="1:9" x14ac:dyDescent="0.25">
      <c r="A56" s="10"/>
      <c r="B56" s="19" t="str">
        <f>B37</f>
        <v>Administrative expenses</v>
      </c>
      <c r="C56" s="343">
        <f>C37</f>
        <v>500</v>
      </c>
      <c r="D56" s="343">
        <f>D37</f>
        <v>550</v>
      </c>
      <c r="E56" s="31"/>
      <c r="F56" s="31"/>
      <c r="G56" s="31"/>
      <c r="H56" s="31"/>
      <c r="I56" s="31"/>
    </row>
    <row r="57" spans="1:9" x14ac:dyDescent="0.25">
      <c r="A57" s="10"/>
      <c r="B57" s="19" t="str">
        <f>B35</f>
        <v>Depreciation</v>
      </c>
      <c r="C57" s="343">
        <f>C35</f>
        <v>500</v>
      </c>
      <c r="D57" s="343">
        <f>D35</f>
        <v>520</v>
      </c>
      <c r="E57" s="31"/>
      <c r="F57" s="31"/>
      <c r="G57" s="31"/>
      <c r="H57" s="31"/>
      <c r="I57" s="31"/>
    </row>
    <row r="58" spans="1:9" x14ac:dyDescent="0.25">
      <c r="A58" s="10" t="s">
        <v>0</v>
      </c>
      <c r="B58" s="19" t="str">
        <f>B38</f>
        <v>Interest expense</v>
      </c>
      <c r="C58" s="355">
        <f>C38</f>
        <v>150</v>
      </c>
      <c r="D58" s="355">
        <f>D38</f>
        <v>150</v>
      </c>
      <c r="E58" s="31"/>
      <c r="F58" s="31"/>
      <c r="G58" s="31"/>
      <c r="H58" s="31"/>
      <c r="I58" s="31"/>
    </row>
    <row r="59" spans="1:9" x14ac:dyDescent="0.25">
      <c r="A59" s="10"/>
      <c r="B59" s="19" t="s">
        <v>67</v>
      </c>
      <c r="C59" s="299">
        <f>C54-C55-C56-C57-C58</f>
        <v>1250</v>
      </c>
      <c r="D59" s="299">
        <f>D54-D55-D56-D57-D58</f>
        <v>1180</v>
      </c>
      <c r="E59" s="31"/>
      <c r="F59" s="31"/>
      <c r="G59" s="31"/>
      <c r="H59" s="31"/>
      <c r="I59" s="31"/>
    </row>
    <row r="60" spans="1:9" x14ac:dyDescent="0.25">
      <c r="A60" s="10"/>
      <c r="B60" s="19" t="str">
        <f>B39</f>
        <v>Federal and state taxes</v>
      </c>
      <c r="C60" s="343">
        <f>C39</f>
        <v>400</v>
      </c>
      <c r="D60" s="343">
        <f>D39</f>
        <v>420</v>
      </c>
      <c r="E60" s="31"/>
      <c r="F60" s="31"/>
      <c r="G60" s="31"/>
      <c r="H60" s="31"/>
      <c r="I60" s="31"/>
    </row>
    <row r="61" spans="1:9" x14ac:dyDescent="0.25">
      <c r="A61" s="10"/>
      <c r="B61" s="19" t="s">
        <v>31</v>
      </c>
      <c r="C61" s="356">
        <f>C59-C60</f>
        <v>850</v>
      </c>
      <c r="D61" s="356">
        <f>D59-D60</f>
        <v>760</v>
      </c>
      <c r="E61" s="31"/>
      <c r="F61" s="31"/>
      <c r="G61" s="31"/>
      <c r="H61" s="31"/>
      <c r="I61" s="31"/>
    </row>
    <row r="62" spans="1:9" x14ac:dyDescent="0.25">
      <c r="A62" s="10"/>
      <c r="B62" s="19"/>
      <c r="C62" s="19"/>
      <c r="D62" s="19"/>
      <c r="G62" s="17"/>
      <c r="H62" s="17"/>
    </row>
    <row r="63" spans="1:9" x14ac:dyDescent="0.25">
      <c r="A63" s="17"/>
      <c r="B63" s="96" t="s">
        <v>309</v>
      </c>
      <c r="C63" s="116">
        <f>C61/C48</f>
        <v>1.7</v>
      </c>
      <c r="D63" s="116">
        <f>D61/D48</f>
        <v>1.52</v>
      </c>
      <c r="E63" s="17"/>
      <c r="F63" s="19"/>
      <c r="G63" s="17"/>
      <c r="H63" s="17"/>
    </row>
    <row r="64" spans="1:9" x14ac:dyDescent="0.25">
      <c r="A64" s="17"/>
      <c r="B64" s="21"/>
      <c r="C64" s="23"/>
      <c r="D64" s="20"/>
      <c r="E64" s="17"/>
      <c r="F64" s="19"/>
      <c r="G64" s="17"/>
      <c r="H64" s="17"/>
    </row>
    <row r="65" spans="1:8" x14ac:dyDescent="0.25">
      <c r="A65" s="17"/>
      <c r="B65" s="20"/>
      <c r="C65" s="22"/>
      <c r="D65" s="20"/>
      <c r="E65" s="17"/>
      <c r="F65" s="19"/>
      <c r="G65" s="17"/>
      <c r="H65" s="17"/>
    </row>
    <row r="66" spans="1:8" x14ac:dyDescent="0.25">
      <c r="A66" s="17"/>
      <c r="B66" s="20"/>
      <c r="C66" s="22"/>
      <c r="D66" s="20"/>
      <c r="E66" s="17"/>
      <c r="F66" s="19"/>
      <c r="G66" s="17"/>
      <c r="H66" s="17"/>
    </row>
    <row r="67" spans="1:8" x14ac:dyDescent="0.25">
      <c r="A67" s="17"/>
      <c r="B67" s="20"/>
      <c r="C67" s="22"/>
      <c r="D67" s="19"/>
      <c r="E67" s="17"/>
      <c r="F67" s="19"/>
      <c r="G67" s="17"/>
      <c r="H67" s="17"/>
    </row>
    <row r="68" spans="1:8" x14ac:dyDescent="0.25">
      <c r="A68" s="17"/>
      <c r="C68" s="19"/>
      <c r="D68" s="19"/>
      <c r="E68" s="17"/>
      <c r="F68" s="19"/>
    </row>
    <row r="69" spans="1:8" x14ac:dyDescent="0.25">
      <c r="B69" s="3"/>
      <c r="C69" s="19"/>
      <c r="D69" s="19"/>
      <c r="E69" s="19"/>
      <c r="F69" s="19"/>
    </row>
    <row r="70" spans="1:8" x14ac:dyDescent="0.25">
      <c r="B70" s="19"/>
      <c r="C70" s="19"/>
      <c r="D70" s="19"/>
      <c r="E70" s="19"/>
      <c r="F70" s="19"/>
    </row>
    <row r="71" spans="1:8" x14ac:dyDescent="0.25">
      <c r="E71" s="19"/>
      <c r="F71" s="19"/>
    </row>
  </sheetData>
  <mergeCells count="3">
    <mergeCell ref="G53:I53"/>
    <mergeCell ref="C52:D52"/>
    <mergeCell ref="B4:E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election activeCell="A2" sqref="A2"/>
    </sheetView>
  </sheetViews>
  <sheetFormatPr defaultRowHeight="15" x14ac:dyDescent="0.25"/>
  <cols>
    <col min="1" max="1" width="17.28515625" style="71" customWidth="1"/>
    <col min="2" max="2" width="43.42578125" style="71" customWidth="1"/>
    <col min="3" max="3" width="13" style="71" customWidth="1"/>
    <col min="4" max="4" width="11.7109375" style="71" customWidth="1"/>
    <col min="5" max="5" width="12" style="71" bestFit="1" customWidth="1"/>
    <col min="6" max="6" width="9.140625" style="71"/>
    <col min="7" max="7" width="17.28515625" style="71" customWidth="1"/>
    <col min="8" max="16384" width="9.140625" style="71"/>
  </cols>
  <sheetData>
    <row r="1" spans="1:10" x14ac:dyDescent="0.25">
      <c r="A1" s="2" t="s">
        <v>411</v>
      </c>
    </row>
    <row r="2" spans="1:10" s="149" customFormat="1" x14ac:dyDescent="0.25">
      <c r="A2" s="148"/>
    </row>
    <row r="3" spans="1:10" x14ac:dyDescent="0.25">
      <c r="A3" s="2"/>
      <c r="B3" s="2" t="s">
        <v>127</v>
      </c>
    </row>
    <row r="4" spans="1:10" s="239" customFormat="1" ht="62.25" customHeight="1" x14ac:dyDescent="0.25">
      <c r="A4" s="238"/>
      <c r="B4" s="401" t="s">
        <v>379</v>
      </c>
      <c r="C4" s="401"/>
      <c r="D4" s="401"/>
      <c r="E4" s="401"/>
      <c r="F4" s="401"/>
      <c r="G4" s="237"/>
      <c r="H4" s="237"/>
      <c r="I4" s="237"/>
      <c r="J4" s="237"/>
    </row>
    <row r="5" spans="1:10" s="239" customFormat="1" ht="15" customHeight="1" x14ac:dyDescent="0.25">
      <c r="A5" s="238"/>
      <c r="C5" s="303">
        <v>2015</v>
      </c>
      <c r="D5" s="327">
        <v>2016</v>
      </c>
      <c r="F5" s="241"/>
      <c r="G5" s="241"/>
      <c r="H5" s="241"/>
    </row>
    <row r="6" spans="1:10" s="239" customFormat="1" ht="15" customHeight="1" x14ac:dyDescent="0.25">
      <c r="A6" s="238"/>
      <c r="B6" s="239" t="s">
        <v>45</v>
      </c>
      <c r="C6" s="266">
        <v>4000</v>
      </c>
      <c r="D6" s="39">
        <v>4100</v>
      </c>
      <c r="F6" s="241"/>
      <c r="G6" s="241"/>
      <c r="H6" s="241"/>
    </row>
    <row r="7" spans="1:10" s="239" customFormat="1" ht="15" customHeight="1" x14ac:dyDescent="0.25">
      <c r="A7" s="238"/>
      <c r="B7" s="239" t="s">
        <v>91</v>
      </c>
      <c r="C7" s="331">
        <v>1600</v>
      </c>
      <c r="D7" s="332">
        <v>1700</v>
      </c>
      <c r="F7" s="241"/>
      <c r="G7" s="241"/>
      <c r="H7" s="241"/>
    </row>
    <row r="8" spans="1:10" s="239" customFormat="1" ht="15" customHeight="1" x14ac:dyDescent="0.25">
      <c r="A8" s="238"/>
      <c r="B8" s="239" t="s">
        <v>26</v>
      </c>
      <c r="C8" s="331">
        <v>500</v>
      </c>
      <c r="D8" s="332">
        <v>520</v>
      </c>
      <c r="F8" s="241"/>
      <c r="G8" s="241"/>
      <c r="H8" s="241"/>
    </row>
    <row r="9" spans="1:10" s="239" customFormat="1" ht="15" customHeight="1" x14ac:dyDescent="0.25">
      <c r="A9" s="238"/>
      <c r="B9" s="239" t="s">
        <v>49</v>
      </c>
      <c r="C9" s="331">
        <v>300</v>
      </c>
      <c r="D9" s="332">
        <v>350</v>
      </c>
      <c r="F9" s="241"/>
      <c r="G9" s="241"/>
      <c r="H9" s="241"/>
    </row>
    <row r="10" spans="1:10" s="239" customFormat="1" ht="15" customHeight="1" x14ac:dyDescent="0.25">
      <c r="A10" s="238"/>
      <c r="B10" s="239" t="s">
        <v>137</v>
      </c>
      <c r="C10" s="331">
        <v>500</v>
      </c>
      <c r="D10" s="332">
        <v>550</v>
      </c>
      <c r="F10" s="241"/>
      <c r="G10" s="241"/>
      <c r="H10" s="241"/>
    </row>
    <row r="11" spans="1:10" s="239" customFormat="1" ht="15" customHeight="1" x14ac:dyDescent="0.25">
      <c r="A11" s="238"/>
      <c r="B11" s="239" t="s">
        <v>9</v>
      </c>
      <c r="C11" s="331">
        <v>150</v>
      </c>
      <c r="D11" s="332">
        <v>150</v>
      </c>
      <c r="F11" s="241"/>
      <c r="G11" s="241"/>
      <c r="H11" s="241"/>
    </row>
    <row r="12" spans="1:10" s="239" customFormat="1" ht="15" customHeight="1" x14ac:dyDescent="0.25">
      <c r="A12" s="238"/>
      <c r="B12" s="239" t="s">
        <v>295</v>
      </c>
      <c r="C12" s="331">
        <v>400</v>
      </c>
      <c r="D12" s="332">
        <v>420</v>
      </c>
      <c r="F12" s="241"/>
      <c r="G12" s="241"/>
      <c r="H12" s="241"/>
    </row>
    <row r="13" spans="1:10" s="239" customFormat="1" ht="15" customHeight="1" x14ac:dyDescent="0.25">
      <c r="A13" s="238"/>
      <c r="B13" s="239" t="s">
        <v>93</v>
      </c>
      <c r="C13" s="331">
        <v>300</v>
      </c>
      <c r="D13" s="332">
        <v>350</v>
      </c>
      <c r="F13" s="241"/>
      <c r="G13" s="241"/>
      <c r="H13" s="241"/>
    </row>
    <row r="14" spans="1:10" s="239" customFormat="1" ht="15" customHeight="1" x14ac:dyDescent="0.25">
      <c r="A14" s="238"/>
      <c r="B14" s="239" t="s">
        <v>94</v>
      </c>
      <c r="C14" s="331">
        <v>400</v>
      </c>
      <c r="D14" s="332">
        <v>450</v>
      </c>
      <c r="F14" s="241"/>
      <c r="G14" s="241"/>
      <c r="H14" s="241"/>
    </row>
    <row r="15" spans="1:10" s="239" customFormat="1" ht="15" customHeight="1" x14ac:dyDescent="0.25">
      <c r="A15" s="238"/>
      <c r="B15" s="239" t="s">
        <v>297</v>
      </c>
      <c r="C15" s="331">
        <v>5000</v>
      </c>
      <c r="D15" s="332">
        <v>5800</v>
      </c>
      <c r="F15" s="241"/>
      <c r="G15" s="241"/>
      <c r="H15" s="241"/>
    </row>
    <row r="16" spans="1:10" s="239" customFormat="1" ht="15" customHeight="1" x14ac:dyDescent="0.25">
      <c r="A16" s="238"/>
      <c r="B16" s="239" t="s">
        <v>95</v>
      </c>
      <c r="C16" s="331">
        <v>2000</v>
      </c>
      <c r="D16" s="332">
        <v>2400</v>
      </c>
      <c r="F16" s="241"/>
      <c r="G16" s="241"/>
      <c r="H16" s="241"/>
    </row>
    <row r="17" spans="1:8" s="239" customFormat="1" ht="15" customHeight="1" x14ac:dyDescent="0.25">
      <c r="A17" s="238"/>
      <c r="B17" s="239" t="s">
        <v>96</v>
      </c>
      <c r="C17" s="331">
        <v>1000</v>
      </c>
      <c r="D17" s="332">
        <v>600</v>
      </c>
      <c r="F17" s="241"/>
      <c r="G17" s="241"/>
      <c r="H17" s="241"/>
    </row>
    <row r="18" spans="1:8" s="239" customFormat="1" x14ac:dyDescent="0.25">
      <c r="A18" s="238"/>
      <c r="B18" s="239" t="s">
        <v>97</v>
      </c>
      <c r="C18" s="331">
        <v>410</v>
      </c>
      <c r="D18" s="332">
        <v>410</v>
      </c>
      <c r="F18" s="241"/>
      <c r="G18" s="241"/>
      <c r="H18" s="241"/>
    </row>
    <row r="19" spans="1:8" s="239" customFormat="1" x14ac:dyDescent="0.25">
      <c r="A19" s="238"/>
      <c r="B19" s="239" t="s">
        <v>90</v>
      </c>
      <c r="C19" s="331">
        <v>800</v>
      </c>
      <c r="D19" s="332">
        <v>300</v>
      </c>
      <c r="F19" s="241"/>
      <c r="G19" s="241"/>
      <c r="H19" s="241"/>
    </row>
    <row r="20" spans="1:8" s="239" customFormat="1" x14ac:dyDescent="0.25">
      <c r="A20" s="238"/>
      <c r="B20" s="239" t="s">
        <v>301</v>
      </c>
      <c r="C20" s="268"/>
      <c r="D20" s="353"/>
      <c r="F20" s="241"/>
      <c r="G20" s="241"/>
      <c r="H20" s="241"/>
    </row>
    <row r="21" spans="1:8" s="239" customFormat="1" x14ac:dyDescent="0.25">
      <c r="A21" s="238"/>
      <c r="B21" s="239" t="s">
        <v>302</v>
      </c>
      <c r="C21" s="268"/>
      <c r="D21" s="353"/>
      <c r="F21" s="241"/>
      <c r="G21" s="241"/>
      <c r="H21" s="241"/>
    </row>
    <row r="22" spans="1:8" s="239" customFormat="1" x14ac:dyDescent="0.25">
      <c r="A22" s="238"/>
      <c r="D22" s="240"/>
      <c r="E22" s="76"/>
      <c r="F22" s="241"/>
      <c r="G22" s="241"/>
      <c r="H22" s="241"/>
    </row>
    <row r="23" spans="1:8" s="239" customFormat="1" ht="31.5" customHeight="1" x14ac:dyDescent="0.25">
      <c r="A23" s="238"/>
      <c r="B23" s="415" t="s">
        <v>386</v>
      </c>
      <c r="C23" s="415"/>
      <c r="D23" s="415"/>
      <c r="E23" s="415"/>
      <c r="F23" s="415"/>
      <c r="G23" s="415"/>
      <c r="H23" s="241"/>
    </row>
    <row r="24" spans="1:8" x14ac:dyDescent="0.25">
      <c r="A24" s="1"/>
      <c r="E24" s="70"/>
      <c r="F24" s="70"/>
      <c r="G24" s="70"/>
      <c r="H24" s="70"/>
    </row>
    <row r="25" spans="1:8" s="149" customFormat="1" x14ac:dyDescent="0.25">
      <c r="A25" s="148"/>
      <c r="B25" s="151"/>
      <c r="C25" s="151"/>
      <c r="D25" s="151"/>
      <c r="E25" s="151"/>
      <c r="F25" s="151"/>
      <c r="G25" s="151"/>
      <c r="H25" s="151"/>
    </row>
    <row r="26" spans="1:8" x14ac:dyDescent="0.25">
      <c r="A26" s="2"/>
      <c r="B26" s="3"/>
      <c r="C26" s="3"/>
      <c r="D26" s="3"/>
      <c r="E26" s="3"/>
      <c r="F26" s="3"/>
      <c r="G26" s="3"/>
      <c r="H26" s="3"/>
    </row>
    <row r="27" spans="1:8" x14ac:dyDescent="0.25">
      <c r="A27" s="2"/>
      <c r="B27" s="6" t="s">
        <v>1</v>
      </c>
      <c r="C27" s="6"/>
      <c r="D27" s="6"/>
      <c r="E27" s="6"/>
      <c r="F27" s="6"/>
      <c r="G27" s="174"/>
      <c r="H27" s="174"/>
    </row>
    <row r="28" spans="1:8" x14ac:dyDescent="0.25">
      <c r="A28" s="2"/>
      <c r="B28" s="7" t="s">
        <v>2</v>
      </c>
      <c r="C28" s="3"/>
      <c r="D28" s="3"/>
      <c r="E28" s="3"/>
      <c r="F28" s="3"/>
      <c r="G28" s="3"/>
      <c r="H28" s="3"/>
    </row>
    <row r="29" spans="1:8" s="20" customFormat="1" x14ac:dyDescent="0.25">
      <c r="A29" s="139"/>
      <c r="B29" s="139" t="s">
        <v>3</v>
      </c>
      <c r="C29" s="139"/>
      <c r="D29" s="139"/>
      <c r="E29" s="139"/>
      <c r="F29" s="139"/>
      <c r="G29" s="139"/>
      <c r="H29" s="139"/>
    </row>
    <row r="30" spans="1:8" x14ac:dyDescent="0.25">
      <c r="D30" s="90" t="s">
        <v>0</v>
      </c>
    </row>
    <row r="31" spans="1:8" x14ac:dyDescent="0.25">
      <c r="B31" s="2" t="s">
        <v>4</v>
      </c>
    </row>
    <row r="32" spans="1:8" x14ac:dyDescent="0.25">
      <c r="B32" s="71" t="s">
        <v>0</v>
      </c>
      <c r="C32" s="400" t="s">
        <v>106</v>
      </c>
      <c r="D32" s="400"/>
    </row>
    <row r="33" spans="1:8" x14ac:dyDescent="0.25">
      <c r="A33" s="9" t="s">
        <v>0</v>
      </c>
      <c r="C33" s="303">
        <v>2015</v>
      </c>
      <c r="D33" s="327">
        <v>2016</v>
      </c>
    </row>
    <row r="34" spans="1:8" x14ac:dyDescent="0.25">
      <c r="A34" s="10"/>
      <c r="B34" s="71" t="s">
        <v>26</v>
      </c>
      <c r="C34" s="266" t="s">
        <v>0</v>
      </c>
      <c r="D34" s="366">
        <v>520</v>
      </c>
      <c r="H34" s="12"/>
    </row>
    <row r="35" spans="1:8" s="239" customFormat="1" x14ac:dyDescent="0.25">
      <c r="A35" s="10"/>
      <c r="B35" s="90" t="s">
        <v>43</v>
      </c>
      <c r="C35" s="324">
        <v>5000</v>
      </c>
      <c r="D35" s="366">
        <v>5800</v>
      </c>
      <c r="E35" s="365"/>
      <c r="H35" s="12"/>
    </row>
    <row r="36" spans="1:8" x14ac:dyDescent="0.25">
      <c r="A36" s="10"/>
      <c r="B36" s="2"/>
      <c r="D36" s="72"/>
      <c r="E36" s="76"/>
    </row>
    <row r="37" spans="1:8" s="149" customFormat="1" x14ac:dyDescent="0.25">
      <c r="A37" s="158"/>
      <c r="B37" s="148"/>
      <c r="D37" s="367"/>
      <c r="E37" s="368"/>
    </row>
    <row r="38" spans="1:8" x14ac:dyDescent="0.25">
      <c r="A38" s="10"/>
      <c r="B38" s="2"/>
      <c r="D38" s="72"/>
      <c r="E38" s="76"/>
    </row>
    <row r="39" spans="1:8" x14ac:dyDescent="0.25">
      <c r="A39" s="10"/>
      <c r="B39" s="3" t="s">
        <v>299</v>
      </c>
      <c r="C39" s="19"/>
      <c r="D39" s="72"/>
      <c r="E39" s="76"/>
    </row>
    <row r="40" spans="1:8" x14ac:dyDescent="0.25">
      <c r="A40" s="10"/>
      <c r="B40" s="239" t="s">
        <v>381</v>
      </c>
      <c r="C40" s="33">
        <f>(D35+D34-C35)*1000</f>
        <v>1320000</v>
      </c>
      <c r="D40" s="72"/>
      <c r="E40" s="76"/>
    </row>
    <row r="41" spans="1:8" x14ac:dyDescent="0.25">
      <c r="A41" s="10"/>
      <c r="B41"/>
      <c r="C41"/>
      <c r="D41" s="78"/>
      <c r="E41" s="79"/>
    </row>
    <row r="42" spans="1:8" x14ac:dyDescent="0.25">
      <c r="A42" s="10"/>
      <c r="B42"/>
      <c r="C42"/>
    </row>
    <row r="43" spans="1:8" x14ac:dyDescent="0.25">
      <c r="A43" s="10"/>
      <c r="B43"/>
      <c r="C43"/>
      <c r="D43" s="77"/>
      <c r="E43" s="77"/>
    </row>
    <row r="44" spans="1:8" x14ac:dyDescent="0.25">
      <c r="A44" s="10"/>
      <c r="B44" s="31"/>
      <c r="C44" s="77"/>
      <c r="D44" s="77"/>
      <c r="E44" s="31"/>
    </row>
    <row r="45" spans="1:8" x14ac:dyDescent="0.25">
      <c r="A45" s="10"/>
      <c r="B45" s="31"/>
      <c r="C45" s="31"/>
      <c r="D45" s="31"/>
      <c r="E45" s="31"/>
    </row>
    <row r="46" spans="1:8" x14ac:dyDescent="0.25">
      <c r="A46" s="10" t="s">
        <v>0</v>
      </c>
      <c r="B46" s="31"/>
      <c r="C46" s="31"/>
      <c r="D46" s="31"/>
      <c r="E46" s="31"/>
    </row>
    <row r="47" spans="1:8" x14ac:dyDescent="0.25">
      <c r="A47" s="10"/>
      <c r="B47" s="31"/>
      <c r="C47" s="31"/>
      <c r="D47" s="31"/>
      <c r="E47" s="31"/>
    </row>
    <row r="48" spans="1:8" x14ac:dyDescent="0.25">
      <c r="A48" s="10"/>
      <c r="B48" s="31"/>
      <c r="C48" s="31"/>
      <c r="D48" s="31"/>
      <c r="E48" s="31"/>
    </row>
    <row r="49" spans="1:9" x14ac:dyDescent="0.25">
      <c r="A49" s="10"/>
      <c r="B49" s="19"/>
      <c r="C49" s="31"/>
      <c r="D49" s="31"/>
      <c r="E49" s="31"/>
    </row>
    <row r="50" spans="1:9" x14ac:dyDescent="0.25">
      <c r="A50" s="10"/>
      <c r="B50" s="31"/>
      <c r="C50" s="31"/>
      <c r="D50" s="31"/>
      <c r="E50" s="31"/>
    </row>
    <row r="51" spans="1:9" x14ac:dyDescent="0.25">
      <c r="A51" s="10"/>
      <c r="B51" s="77"/>
      <c r="C51" s="31"/>
      <c r="D51" s="31"/>
      <c r="E51" s="31"/>
      <c r="F51" s="77"/>
      <c r="G51" s="77"/>
      <c r="H51" s="77"/>
      <c r="I51" s="77"/>
    </row>
    <row r="52" spans="1:9" x14ac:dyDescent="0.25">
      <c r="A52" s="10"/>
      <c r="B52" s="77"/>
      <c r="C52" s="31"/>
      <c r="D52" s="31"/>
      <c r="E52" s="31"/>
      <c r="F52" s="31"/>
      <c r="G52" s="414"/>
      <c r="H52" s="414"/>
      <c r="I52" s="414"/>
    </row>
    <row r="53" spans="1:9" x14ac:dyDescent="0.25">
      <c r="A53" s="10"/>
      <c r="B53" s="31"/>
      <c r="C53" s="31"/>
      <c r="D53" s="31"/>
      <c r="E53" s="31"/>
      <c r="F53" s="31"/>
      <c r="G53" s="31"/>
      <c r="H53" s="31"/>
      <c r="I53" s="31"/>
    </row>
    <row r="54" spans="1:9" x14ac:dyDescent="0.25">
      <c r="A54" s="10"/>
      <c r="B54" s="31"/>
      <c r="C54" s="31"/>
      <c r="D54" s="31"/>
      <c r="E54" s="31"/>
      <c r="F54" s="31"/>
      <c r="G54" s="31"/>
      <c r="H54" s="31"/>
      <c r="I54" s="31"/>
    </row>
    <row r="55" spans="1:9" x14ac:dyDescent="0.25">
      <c r="A55" s="10"/>
      <c r="B55" s="31"/>
      <c r="F55" s="31"/>
      <c r="G55" s="31"/>
      <c r="H55" s="31"/>
      <c r="I55" s="31"/>
    </row>
    <row r="56" spans="1:9" x14ac:dyDescent="0.25">
      <c r="A56" s="10"/>
      <c r="B56" s="31"/>
      <c r="C56" s="20"/>
      <c r="D56" s="20"/>
      <c r="F56" s="31"/>
      <c r="G56" s="31"/>
      <c r="H56" s="31"/>
      <c r="I56" s="31"/>
    </row>
    <row r="57" spans="1:9" x14ac:dyDescent="0.25">
      <c r="A57" s="10" t="s">
        <v>0</v>
      </c>
      <c r="B57" s="31"/>
      <c r="C57" s="80"/>
      <c r="D57" s="80"/>
      <c r="E57" s="17"/>
      <c r="F57" s="31"/>
      <c r="G57" s="31"/>
      <c r="H57" s="31"/>
      <c r="I57" s="31"/>
    </row>
    <row r="58" spans="1:9" x14ac:dyDescent="0.25">
      <c r="A58" s="10"/>
      <c r="B58" s="31"/>
      <c r="C58" s="23"/>
      <c r="D58" s="20"/>
      <c r="E58" s="17"/>
      <c r="F58" s="31"/>
      <c r="G58" s="31"/>
      <c r="H58" s="31"/>
      <c r="I58" s="31"/>
    </row>
    <row r="59" spans="1:9" x14ac:dyDescent="0.25">
      <c r="A59" s="10"/>
      <c r="B59" s="31"/>
      <c r="C59" s="22"/>
      <c r="D59" s="20"/>
      <c r="E59" s="17"/>
      <c r="F59" s="31"/>
      <c r="G59" s="31"/>
      <c r="H59" s="31"/>
      <c r="I59" s="31"/>
    </row>
    <row r="60" spans="1:9" x14ac:dyDescent="0.25">
      <c r="A60" s="10"/>
      <c r="B60" s="31"/>
      <c r="C60" s="22"/>
      <c r="D60" s="20"/>
      <c r="E60" s="17"/>
      <c r="F60" s="31"/>
      <c r="G60" s="31"/>
      <c r="H60" s="31"/>
      <c r="I60" s="31"/>
    </row>
    <row r="61" spans="1:9" x14ac:dyDescent="0.25">
      <c r="A61" s="10"/>
      <c r="B61" s="31"/>
      <c r="C61" s="22"/>
      <c r="D61" s="19"/>
      <c r="E61" s="17"/>
      <c r="F61" s="31"/>
      <c r="G61" s="31"/>
      <c r="H61" s="31"/>
      <c r="I61" s="31"/>
    </row>
    <row r="62" spans="1:9" x14ac:dyDescent="0.25">
      <c r="A62" s="10"/>
      <c r="B62" s="31"/>
      <c r="C62" s="19"/>
      <c r="D62" s="19"/>
      <c r="E62" s="17"/>
      <c r="F62" s="31"/>
    </row>
    <row r="63" spans="1:9" x14ac:dyDescent="0.25">
      <c r="A63" s="10"/>
      <c r="C63" s="19"/>
      <c r="D63" s="19"/>
      <c r="E63" s="19"/>
    </row>
    <row r="64" spans="1:9" x14ac:dyDescent="0.25">
      <c r="A64" s="10"/>
      <c r="B64" s="20"/>
      <c r="C64" s="19"/>
      <c r="D64" s="19"/>
      <c r="E64" s="19"/>
      <c r="G64" s="17"/>
      <c r="H64" s="17"/>
    </row>
    <row r="65" spans="1:8" x14ac:dyDescent="0.25">
      <c r="A65" s="17"/>
      <c r="B65" s="21"/>
      <c r="E65" s="19"/>
      <c r="F65" s="19"/>
      <c r="G65" s="17"/>
      <c r="H65" s="17"/>
    </row>
    <row r="66" spans="1:8" x14ac:dyDescent="0.25">
      <c r="A66" s="17"/>
      <c r="B66" s="21"/>
      <c r="F66" s="19"/>
      <c r="G66" s="17"/>
      <c r="H66" s="17"/>
    </row>
    <row r="67" spans="1:8" x14ac:dyDescent="0.25">
      <c r="A67" s="17"/>
      <c r="B67" s="20"/>
      <c r="F67" s="19"/>
      <c r="G67" s="17"/>
      <c r="H67" s="17"/>
    </row>
    <row r="68" spans="1:8" x14ac:dyDescent="0.25">
      <c r="A68" s="17"/>
      <c r="B68" s="20"/>
      <c r="F68" s="19"/>
      <c r="G68" s="17"/>
      <c r="H68" s="17"/>
    </row>
    <row r="69" spans="1:8" x14ac:dyDescent="0.25">
      <c r="A69" s="17"/>
      <c r="B69" s="20"/>
      <c r="F69" s="19"/>
      <c r="G69" s="17"/>
      <c r="H69" s="17"/>
    </row>
    <row r="70" spans="1:8" x14ac:dyDescent="0.25">
      <c r="A70" s="17"/>
      <c r="F70" s="19"/>
    </row>
    <row r="71" spans="1:8" x14ac:dyDescent="0.25">
      <c r="B71" s="3"/>
      <c r="F71" s="19"/>
    </row>
    <row r="72" spans="1:8" x14ac:dyDescent="0.25">
      <c r="B72" s="19"/>
      <c r="F72" s="19"/>
    </row>
    <row r="73" spans="1:8" x14ac:dyDescent="0.25">
      <c r="F73" s="19"/>
    </row>
  </sheetData>
  <mergeCells count="4">
    <mergeCell ref="G52:I52"/>
    <mergeCell ref="C32:D32"/>
    <mergeCell ref="B4:F4"/>
    <mergeCell ref="B23:G2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workbookViewId="0">
      <selection activeCell="A2" sqref="A2"/>
    </sheetView>
  </sheetViews>
  <sheetFormatPr defaultRowHeight="15" x14ac:dyDescent="0.25"/>
  <cols>
    <col min="1" max="1" width="17.28515625" style="71" customWidth="1"/>
    <col min="2" max="2" width="30.7109375" style="71" customWidth="1"/>
    <col min="3" max="3" width="16.85546875" style="71" customWidth="1"/>
    <col min="4" max="4" width="11.7109375" style="71" customWidth="1"/>
    <col min="5" max="5" width="9.140625" style="71"/>
    <col min="6" max="6" width="20.5703125" style="71" customWidth="1"/>
    <col min="7" max="7" width="17.28515625" style="71" customWidth="1"/>
    <col min="8" max="16384" width="9.140625" style="71"/>
  </cols>
  <sheetData>
    <row r="1" spans="1:10" x14ac:dyDescent="0.25">
      <c r="A1" s="2" t="s">
        <v>412</v>
      </c>
      <c r="B1" s="2"/>
    </row>
    <row r="2" spans="1:10" s="149" customFormat="1" x14ac:dyDescent="0.25">
      <c r="A2" s="148"/>
      <c r="B2" s="148"/>
    </row>
    <row r="3" spans="1:10" x14ac:dyDescent="0.25">
      <c r="A3" s="2"/>
      <c r="B3" s="2" t="s">
        <v>127</v>
      </c>
    </row>
    <row r="4" spans="1:10" ht="62.25" customHeight="1" x14ac:dyDescent="0.25">
      <c r="A4" s="1"/>
      <c r="B4" s="401" t="s">
        <v>379</v>
      </c>
      <c r="C4" s="401"/>
      <c r="D4" s="401"/>
      <c r="E4" s="401"/>
      <c r="F4" s="401"/>
      <c r="G4" s="401"/>
      <c r="H4" s="237"/>
      <c r="I4" s="237"/>
      <c r="J4" s="237"/>
    </row>
    <row r="5" spans="1:10" ht="15" customHeight="1" x14ac:dyDescent="0.25">
      <c r="A5" s="1"/>
      <c r="B5" s="239"/>
      <c r="C5" s="303">
        <v>2015</v>
      </c>
      <c r="D5" s="327">
        <v>2016</v>
      </c>
      <c r="E5" s="239"/>
      <c r="F5" s="241"/>
      <c r="G5" s="70"/>
      <c r="H5" s="70"/>
    </row>
    <row r="6" spans="1:10" ht="15" customHeight="1" x14ac:dyDescent="0.25">
      <c r="A6" s="1"/>
      <c r="B6" s="239" t="s">
        <v>45</v>
      </c>
      <c r="C6" s="266">
        <v>4000</v>
      </c>
      <c r="D6" s="39">
        <v>4100</v>
      </c>
      <c r="E6" s="239"/>
      <c r="F6" s="241"/>
      <c r="G6" s="70"/>
      <c r="H6" s="70"/>
    </row>
    <row r="7" spans="1:10" ht="15" customHeight="1" x14ac:dyDescent="0.25">
      <c r="A7" s="1"/>
      <c r="B7" s="239" t="s">
        <v>91</v>
      </c>
      <c r="C7" s="331">
        <v>1600</v>
      </c>
      <c r="D7" s="332">
        <v>1700</v>
      </c>
      <c r="E7" s="239"/>
      <c r="F7" s="241"/>
      <c r="G7" s="70"/>
      <c r="H7" s="70"/>
    </row>
    <row r="8" spans="1:10" ht="15" customHeight="1" x14ac:dyDescent="0.25">
      <c r="A8" s="1"/>
      <c r="B8" s="239" t="s">
        <v>26</v>
      </c>
      <c r="C8" s="331">
        <v>500</v>
      </c>
      <c r="D8" s="332">
        <v>520</v>
      </c>
      <c r="E8" s="239"/>
      <c r="F8" s="241"/>
      <c r="G8" s="70"/>
      <c r="H8" s="70"/>
    </row>
    <row r="9" spans="1:10" ht="15" customHeight="1" x14ac:dyDescent="0.25">
      <c r="A9" s="1"/>
      <c r="B9" s="239" t="s">
        <v>49</v>
      </c>
      <c r="C9" s="331">
        <v>300</v>
      </c>
      <c r="D9" s="332">
        <v>350</v>
      </c>
      <c r="E9" s="239"/>
      <c r="F9" s="241"/>
      <c r="G9" s="70"/>
      <c r="H9" s="70"/>
    </row>
    <row r="10" spans="1:10" ht="15" customHeight="1" x14ac:dyDescent="0.25">
      <c r="A10" s="1"/>
      <c r="B10" s="239" t="s">
        <v>137</v>
      </c>
      <c r="C10" s="331">
        <v>500</v>
      </c>
      <c r="D10" s="332">
        <v>550</v>
      </c>
      <c r="E10" s="239"/>
      <c r="F10" s="241"/>
      <c r="G10" s="70"/>
      <c r="H10" s="70"/>
    </row>
    <row r="11" spans="1:10" ht="15" customHeight="1" x14ac:dyDescent="0.25">
      <c r="A11" s="1"/>
      <c r="B11" s="239" t="s">
        <v>9</v>
      </c>
      <c r="C11" s="331">
        <v>150</v>
      </c>
      <c r="D11" s="332">
        <v>150</v>
      </c>
      <c r="E11" s="239"/>
      <c r="F11" s="241"/>
      <c r="G11" s="70"/>
      <c r="H11" s="70"/>
    </row>
    <row r="12" spans="1:10" ht="15" customHeight="1" x14ac:dyDescent="0.25">
      <c r="A12" s="1"/>
      <c r="B12" s="239" t="s">
        <v>295</v>
      </c>
      <c r="C12" s="331">
        <v>400</v>
      </c>
      <c r="D12" s="332">
        <v>420</v>
      </c>
      <c r="E12" s="239"/>
      <c r="F12" s="241"/>
      <c r="G12" s="70"/>
      <c r="H12" s="70"/>
    </row>
    <row r="13" spans="1:10" ht="15" customHeight="1" x14ac:dyDescent="0.25">
      <c r="A13" s="1"/>
      <c r="B13" s="239" t="s">
        <v>93</v>
      </c>
      <c r="C13" s="331">
        <v>300</v>
      </c>
      <c r="D13" s="332">
        <v>350</v>
      </c>
      <c r="E13" s="239"/>
      <c r="F13" s="241"/>
      <c r="G13" s="70"/>
      <c r="H13" s="70"/>
    </row>
    <row r="14" spans="1:10" ht="15" customHeight="1" x14ac:dyDescent="0.25">
      <c r="A14" s="1"/>
      <c r="B14" s="239" t="s">
        <v>94</v>
      </c>
      <c r="C14" s="331">
        <v>400</v>
      </c>
      <c r="D14" s="332">
        <v>450</v>
      </c>
      <c r="E14" s="239"/>
      <c r="F14" s="241"/>
      <c r="G14" s="70"/>
      <c r="H14" s="70"/>
    </row>
    <row r="15" spans="1:10" ht="15" customHeight="1" x14ac:dyDescent="0.25">
      <c r="A15" s="1"/>
      <c r="B15" s="239" t="s">
        <v>297</v>
      </c>
      <c r="C15" s="331">
        <v>5000</v>
      </c>
      <c r="D15" s="332">
        <v>5800</v>
      </c>
      <c r="E15" s="239"/>
      <c r="F15" s="241"/>
      <c r="G15" s="70"/>
      <c r="H15" s="70"/>
    </row>
    <row r="16" spans="1:10" ht="15" customHeight="1" x14ac:dyDescent="0.25">
      <c r="A16" s="1"/>
      <c r="B16" s="239" t="s">
        <v>95</v>
      </c>
      <c r="C16" s="331">
        <v>2000</v>
      </c>
      <c r="D16" s="332">
        <v>2400</v>
      </c>
      <c r="E16" s="239"/>
      <c r="F16" s="241"/>
      <c r="G16" s="70"/>
      <c r="H16" s="70"/>
    </row>
    <row r="17" spans="1:10" ht="15" customHeight="1" x14ac:dyDescent="0.25">
      <c r="A17" s="1"/>
      <c r="B17" s="239" t="s">
        <v>96</v>
      </c>
      <c r="C17" s="331">
        <v>1000</v>
      </c>
      <c r="D17" s="332">
        <v>600</v>
      </c>
      <c r="E17" s="239"/>
      <c r="F17" s="241"/>
      <c r="G17" s="70"/>
      <c r="H17" s="70"/>
    </row>
    <row r="18" spans="1:10" x14ac:dyDescent="0.25">
      <c r="A18" s="1"/>
      <c r="B18" s="239" t="s">
        <v>97</v>
      </c>
      <c r="C18" s="331">
        <v>410</v>
      </c>
      <c r="D18" s="332">
        <v>410</v>
      </c>
      <c r="E18" s="239"/>
      <c r="F18" s="241"/>
      <c r="G18" s="70"/>
      <c r="H18" s="70"/>
    </row>
    <row r="19" spans="1:10" x14ac:dyDescent="0.25">
      <c r="A19" s="1"/>
      <c r="B19" s="239" t="s">
        <v>90</v>
      </c>
      <c r="C19" s="331">
        <v>800</v>
      </c>
      <c r="D19" s="332">
        <v>300</v>
      </c>
      <c r="E19" s="239"/>
      <c r="F19" s="241"/>
      <c r="G19" s="70"/>
      <c r="H19" s="70"/>
    </row>
    <row r="20" spans="1:10" s="239" customFormat="1" x14ac:dyDescent="0.25">
      <c r="A20" s="238"/>
      <c r="B20" s="239" t="s">
        <v>301</v>
      </c>
      <c r="C20" s="268"/>
      <c r="D20" s="353"/>
      <c r="F20" s="241"/>
      <c r="G20" s="241"/>
      <c r="H20" s="241"/>
    </row>
    <row r="21" spans="1:10" s="239" customFormat="1" x14ac:dyDescent="0.25">
      <c r="A21" s="238"/>
      <c r="B21" s="239" t="s">
        <v>302</v>
      </c>
      <c r="C21" s="268"/>
      <c r="D21" s="353"/>
      <c r="F21" s="241"/>
      <c r="G21" s="241"/>
      <c r="H21" s="241"/>
    </row>
    <row r="22" spans="1:10" s="239" customFormat="1" x14ac:dyDescent="0.25">
      <c r="A22" s="238"/>
      <c r="D22" s="240"/>
      <c r="E22" s="76"/>
      <c r="F22" s="241"/>
      <c r="G22" s="241"/>
      <c r="H22" s="241"/>
    </row>
    <row r="23" spans="1:10" ht="72" customHeight="1" x14ac:dyDescent="0.25">
      <c r="A23" s="1"/>
      <c r="B23" s="416" t="s">
        <v>382</v>
      </c>
      <c r="C23" s="416"/>
      <c r="D23" s="416"/>
      <c r="E23" s="416"/>
      <c r="F23" s="416"/>
      <c r="G23" s="416"/>
      <c r="H23" s="96"/>
      <c r="I23" s="96"/>
      <c r="J23" s="96"/>
    </row>
    <row r="24" spans="1:10" x14ac:dyDescent="0.25">
      <c r="A24" s="2"/>
      <c r="B24" s="3"/>
      <c r="C24" s="3"/>
      <c r="D24" s="3"/>
      <c r="E24" s="3"/>
      <c r="F24" s="3"/>
      <c r="G24" s="3"/>
      <c r="H24" s="3"/>
    </row>
    <row r="25" spans="1:10" s="24" customFormat="1" x14ac:dyDescent="0.25">
      <c r="A25" s="4"/>
      <c r="B25" s="5"/>
      <c r="C25" s="5"/>
      <c r="D25" s="5"/>
      <c r="E25" s="5"/>
      <c r="F25" s="5"/>
      <c r="G25" s="5"/>
      <c r="H25" s="5"/>
    </row>
    <row r="26" spans="1:10" x14ac:dyDescent="0.25">
      <c r="A26" s="2"/>
      <c r="B26" s="3"/>
      <c r="C26" s="3"/>
      <c r="D26" s="3"/>
      <c r="E26" s="3"/>
      <c r="F26" s="3"/>
      <c r="G26" s="3"/>
      <c r="H26" s="3"/>
    </row>
    <row r="27" spans="1:10" x14ac:dyDescent="0.25">
      <c r="A27" s="2"/>
      <c r="B27" s="6" t="s">
        <v>1</v>
      </c>
      <c r="C27" s="6"/>
      <c r="D27" s="6"/>
      <c r="E27" s="6"/>
      <c r="F27" s="6"/>
      <c r="G27" s="174"/>
      <c r="H27" s="174"/>
    </row>
    <row r="28" spans="1:10" x14ac:dyDescent="0.25">
      <c r="A28" s="2"/>
      <c r="B28" s="7" t="s">
        <v>2</v>
      </c>
      <c r="C28" s="3"/>
      <c r="D28" s="3"/>
      <c r="E28" s="3"/>
      <c r="F28" s="3"/>
      <c r="G28" s="3"/>
      <c r="H28" s="3"/>
    </row>
    <row r="29" spans="1:10" s="20" customFormat="1" x14ac:dyDescent="0.25">
      <c r="A29" s="139"/>
      <c r="B29" s="139" t="s">
        <v>3</v>
      </c>
      <c r="C29" s="139"/>
      <c r="D29" s="139"/>
      <c r="E29" s="139"/>
      <c r="F29" s="139"/>
      <c r="G29" s="139"/>
      <c r="H29" s="139"/>
    </row>
    <row r="31" spans="1:10" x14ac:dyDescent="0.25">
      <c r="B31" s="2" t="s">
        <v>4</v>
      </c>
    </row>
    <row r="32" spans="1:10" x14ac:dyDescent="0.25">
      <c r="B32" s="71" t="s">
        <v>0</v>
      </c>
      <c r="C32" s="400" t="s">
        <v>305</v>
      </c>
      <c r="D32" s="400"/>
      <c r="E32" s="61"/>
      <c r="F32" s="240" t="s">
        <v>305</v>
      </c>
      <c r="G32" s="240"/>
    </row>
    <row r="33" spans="1:8" x14ac:dyDescent="0.25">
      <c r="A33" s="9" t="s">
        <v>0</v>
      </c>
      <c r="C33" s="303">
        <v>2015</v>
      </c>
      <c r="D33" s="327">
        <v>2016</v>
      </c>
      <c r="E33" s="303"/>
      <c r="F33" s="303" t="s">
        <v>383</v>
      </c>
    </row>
    <row r="34" spans="1:8" x14ac:dyDescent="0.25">
      <c r="A34" s="10"/>
      <c r="B34" s="71" t="s">
        <v>45</v>
      </c>
      <c r="C34" s="333">
        <v>4000</v>
      </c>
      <c r="D34" s="334">
        <v>4100</v>
      </c>
      <c r="H34" s="12"/>
    </row>
    <row r="35" spans="1:8" x14ac:dyDescent="0.25">
      <c r="A35" s="10"/>
      <c r="B35" s="90" t="s">
        <v>91</v>
      </c>
      <c r="C35" s="335">
        <v>1600</v>
      </c>
      <c r="D35" s="336">
        <v>1700</v>
      </c>
      <c r="E35" s="331"/>
      <c r="F35" s="331"/>
    </row>
    <row r="36" spans="1:8" x14ac:dyDescent="0.25">
      <c r="A36" s="10"/>
      <c r="B36" s="71" t="s">
        <v>26</v>
      </c>
      <c r="C36" s="335">
        <v>500</v>
      </c>
      <c r="D36" s="336">
        <v>520</v>
      </c>
      <c r="E36" s="331"/>
      <c r="F36" s="331"/>
    </row>
    <row r="37" spans="1:8" x14ac:dyDescent="0.25">
      <c r="A37" s="10"/>
      <c r="B37" s="71" t="s">
        <v>49</v>
      </c>
      <c r="C37" s="335">
        <v>300</v>
      </c>
      <c r="D37" s="336">
        <v>350</v>
      </c>
      <c r="E37" s="331"/>
      <c r="F37" s="331"/>
    </row>
    <row r="38" spans="1:8" x14ac:dyDescent="0.25">
      <c r="A38" s="10"/>
      <c r="B38" s="90" t="s">
        <v>107</v>
      </c>
      <c r="C38" s="335">
        <v>500</v>
      </c>
      <c r="D38" s="336">
        <v>550</v>
      </c>
      <c r="E38" s="331"/>
      <c r="F38" s="331"/>
    </row>
    <row r="39" spans="1:8" x14ac:dyDescent="0.25">
      <c r="A39" s="10"/>
      <c r="B39" s="90" t="s">
        <v>9</v>
      </c>
      <c r="C39" s="335">
        <v>150</v>
      </c>
      <c r="D39" s="336">
        <v>150</v>
      </c>
      <c r="E39" s="331"/>
      <c r="F39" s="331"/>
    </row>
    <row r="40" spans="1:8" x14ac:dyDescent="0.25">
      <c r="A40" s="10"/>
      <c r="B40" s="90" t="s">
        <v>92</v>
      </c>
      <c r="C40" s="335">
        <v>400</v>
      </c>
      <c r="D40" s="336">
        <v>420</v>
      </c>
      <c r="E40" s="331"/>
      <c r="F40" s="331"/>
    </row>
    <row r="41" spans="1:8" x14ac:dyDescent="0.25">
      <c r="A41" s="10"/>
      <c r="B41" s="90" t="s">
        <v>93</v>
      </c>
      <c r="C41" s="335">
        <v>300</v>
      </c>
      <c r="D41" s="336">
        <v>350</v>
      </c>
      <c r="E41" s="331"/>
      <c r="F41" s="331"/>
    </row>
    <row r="42" spans="1:8" x14ac:dyDescent="0.25">
      <c r="A42" s="10"/>
      <c r="B42" s="90" t="s">
        <v>94</v>
      </c>
      <c r="C42" s="335">
        <v>400</v>
      </c>
      <c r="D42" s="336">
        <v>450</v>
      </c>
      <c r="E42" s="331"/>
      <c r="F42" s="331"/>
    </row>
    <row r="43" spans="1:8" x14ac:dyDescent="0.25">
      <c r="A43" s="10"/>
      <c r="B43" s="90" t="s">
        <v>43</v>
      </c>
      <c r="C43" s="335">
        <v>5000</v>
      </c>
      <c r="D43" s="336">
        <v>5800</v>
      </c>
      <c r="E43" s="331"/>
      <c r="F43" s="335">
        <v>6000</v>
      </c>
    </row>
    <row r="44" spans="1:8" x14ac:dyDescent="0.25">
      <c r="A44" s="10"/>
      <c r="B44" s="90" t="s">
        <v>95</v>
      </c>
      <c r="C44" s="335">
        <v>2000</v>
      </c>
      <c r="D44" s="336">
        <v>2400</v>
      </c>
      <c r="E44" s="331"/>
      <c r="F44" s="335">
        <v>2200</v>
      </c>
    </row>
    <row r="45" spans="1:8" x14ac:dyDescent="0.25">
      <c r="A45" s="10" t="s">
        <v>0</v>
      </c>
      <c r="B45" s="90" t="s">
        <v>96</v>
      </c>
      <c r="C45" s="335">
        <v>1000</v>
      </c>
      <c r="D45" s="336">
        <v>600</v>
      </c>
      <c r="E45" s="331"/>
      <c r="F45" s="370"/>
    </row>
    <row r="46" spans="1:8" x14ac:dyDescent="0.25">
      <c r="A46" s="10"/>
      <c r="B46" s="90" t="s">
        <v>97</v>
      </c>
      <c r="C46" s="335">
        <v>410</v>
      </c>
      <c r="D46" s="336">
        <v>410</v>
      </c>
      <c r="E46" s="331"/>
      <c r="F46" s="370"/>
    </row>
    <row r="47" spans="1:8" x14ac:dyDescent="0.25">
      <c r="A47" s="10"/>
      <c r="B47" s="90" t="s">
        <v>90</v>
      </c>
      <c r="C47" s="335">
        <v>800</v>
      </c>
      <c r="D47" s="336">
        <v>300</v>
      </c>
      <c r="E47" s="331"/>
      <c r="F47" s="370"/>
    </row>
    <row r="48" spans="1:8" x14ac:dyDescent="0.25">
      <c r="A48" s="10"/>
      <c r="B48" s="81" t="s">
        <v>108</v>
      </c>
      <c r="C48" s="337"/>
      <c r="D48" s="337"/>
      <c r="E48" s="371"/>
      <c r="F48" s="335">
        <v>2900</v>
      </c>
    </row>
    <row r="49" spans="1:9" s="239" customFormat="1" x14ac:dyDescent="0.25">
      <c r="A49" s="10"/>
      <c r="B49" s="81" t="s">
        <v>109</v>
      </c>
      <c r="C49" s="335">
        <v>500</v>
      </c>
      <c r="D49" s="337"/>
      <c r="E49" s="371"/>
      <c r="G49" s="224"/>
    </row>
    <row r="50" spans="1:9" s="239" customFormat="1" x14ac:dyDescent="0.25">
      <c r="A50" s="10"/>
      <c r="B50" s="31"/>
      <c r="C50" s="372"/>
      <c r="D50" s="373"/>
      <c r="E50" s="373"/>
      <c r="F50" s="106"/>
      <c r="G50" s="224"/>
    </row>
    <row r="51" spans="1:9" s="149" customFormat="1" x14ac:dyDescent="0.25">
      <c r="A51" s="158"/>
      <c r="B51" s="207"/>
      <c r="C51" s="374"/>
      <c r="D51" s="375"/>
      <c r="E51" s="375"/>
      <c r="F51" s="376"/>
      <c r="G51" s="223"/>
    </row>
    <row r="52" spans="1:9" s="239" customFormat="1" x14ac:dyDescent="0.25">
      <c r="A52" s="10"/>
      <c r="B52" s="31"/>
      <c r="C52" s="369"/>
      <c r="D52" s="224"/>
      <c r="E52" s="224"/>
      <c r="G52" s="224"/>
    </row>
    <row r="53" spans="1:9" x14ac:dyDescent="0.25">
      <c r="A53" s="10"/>
      <c r="B53" s="3" t="s">
        <v>299</v>
      </c>
      <c r="C53" s="43"/>
      <c r="G53" s="194"/>
    </row>
    <row r="54" spans="1:9" x14ac:dyDescent="0.25">
      <c r="A54" s="10"/>
      <c r="B54" s="413" t="s">
        <v>384</v>
      </c>
      <c r="C54" s="413"/>
      <c r="D54" s="413"/>
      <c r="E54" s="413"/>
      <c r="F54" s="413"/>
      <c r="G54" s="413"/>
      <c r="H54" s="413"/>
      <c r="I54" s="413"/>
    </row>
    <row r="55" spans="1:9" x14ac:dyDescent="0.25">
      <c r="A55" s="10"/>
      <c r="B55" s="413" t="s">
        <v>11</v>
      </c>
      <c r="C55" s="413"/>
      <c r="D55" s="413"/>
      <c r="E55" s="19"/>
      <c r="F55" s="114" t="s">
        <v>310</v>
      </c>
      <c r="H55" s="114"/>
      <c r="I55" s="114"/>
    </row>
    <row r="56" spans="1:9" x14ac:dyDescent="0.25">
      <c r="A56" s="10"/>
      <c r="B56" s="19" t="str">
        <f>B47</f>
        <v>Cash and marketable securities</v>
      </c>
      <c r="C56" s="99">
        <f>D47</f>
        <v>300</v>
      </c>
      <c r="D56" s="19"/>
      <c r="E56" s="19"/>
      <c r="F56" s="19" t="str">
        <f>B41</f>
        <v>Accounts payable</v>
      </c>
      <c r="G56" s="99">
        <f>D41</f>
        <v>350</v>
      </c>
      <c r="H56" s="19"/>
      <c r="I56" s="19"/>
    </row>
    <row r="57" spans="1:9" x14ac:dyDescent="0.25">
      <c r="A57" s="10"/>
      <c r="B57" s="19" t="str">
        <f>B42</f>
        <v>Accounts receivable</v>
      </c>
      <c r="C57" s="377">
        <f>D42</f>
        <v>450</v>
      </c>
      <c r="D57" s="19"/>
      <c r="E57" s="19"/>
      <c r="F57" s="19" t="str">
        <f>B45</f>
        <v>Notes payable</v>
      </c>
      <c r="G57" s="377">
        <f>D45</f>
        <v>600</v>
      </c>
      <c r="H57" s="19"/>
      <c r="I57" s="19"/>
    </row>
    <row r="58" spans="1:9" x14ac:dyDescent="0.25">
      <c r="A58" s="10"/>
      <c r="B58" s="19" t="str">
        <f>B37</f>
        <v>Inventories</v>
      </c>
      <c r="C58" s="377">
        <f>D37</f>
        <v>350</v>
      </c>
      <c r="D58" s="19"/>
      <c r="E58" s="19"/>
      <c r="F58" s="19" t="str">
        <f>B44</f>
        <v>Long-term debt</v>
      </c>
      <c r="G58" s="378">
        <f>F44</f>
        <v>2200</v>
      </c>
      <c r="H58" s="19"/>
      <c r="I58" s="19"/>
    </row>
    <row r="59" spans="1:9" x14ac:dyDescent="0.25">
      <c r="A59" s="10" t="s">
        <v>0</v>
      </c>
      <c r="B59" s="19" t="s">
        <v>108</v>
      </c>
      <c r="C59" s="377">
        <f>F48</f>
        <v>2900</v>
      </c>
      <c r="D59" s="19"/>
      <c r="E59" s="19"/>
      <c r="F59" s="19" t="s">
        <v>151</v>
      </c>
      <c r="G59" s="99">
        <f>SUM(G56:G58)</f>
        <v>3150</v>
      </c>
      <c r="H59" s="19"/>
      <c r="I59" s="19"/>
    </row>
    <row r="60" spans="1:9" x14ac:dyDescent="0.25">
      <c r="A60" s="10"/>
      <c r="B60" s="19" t="str">
        <f>B43</f>
        <v>Net fixed assets</v>
      </c>
      <c r="C60" s="378">
        <f>F43</f>
        <v>6000</v>
      </c>
      <c r="D60" s="19"/>
      <c r="E60" s="19"/>
      <c r="F60" s="19"/>
      <c r="G60" s="19"/>
      <c r="H60" s="19"/>
      <c r="I60" s="19"/>
    </row>
    <row r="61" spans="1:9" x14ac:dyDescent="0.25">
      <c r="A61" s="10"/>
      <c r="D61" s="19"/>
      <c r="E61" s="19"/>
      <c r="F61" s="19" t="s">
        <v>99</v>
      </c>
      <c r="G61" s="378">
        <f>C63-G59</f>
        <v>6850</v>
      </c>
      <c r="H61" s="19"/>
      <c r="I61" s="19"/>
    </row>
    <row r="62" spans="1:9" x14ac:dyDescent="0.25">
      <c r="A62" s="10"/>
      <c r="D62" s="19"/>
      <c r="E62" s="19"/>
      <c r="F62" s="19"/>
      <c r="G62" s="19"/>
      <c r="H62" s="19"/>
      <c r="I62" s="19"/>
    </row>
    <row r="63" spans="1:9" ht="30" x14ac:dyDescent="0.25">
      <c r="A63" s="10"/>
      <c r="B63" s="19" t="s">
        <v>98</v>
      </c>
      <c r="C63" s="379">
        <f>SUM(C56:C60)</f>
        <v>10000</v>
      </c>
      <c r="D63" s="19"/>
      <c r="E63" s="19"/>
      <c r="F63" s="96" t="s">
        <v>311</v>
      </c>
      <c r="G63" s="379">
        <f>G59+G61</f>
        <v>10000</v>
      </c>
      <c r="H63" s="19"/>
      <c r="I63" s="19"/>
    </row>
    <row r="64" spans="1:9" x14ac:dyDescent="0.25">
      <c r="A64" s="10"/>
      <c r="B64" s="19" t="s">
        <v>0</v>
      </c>
      <c r="C64" s="19" t="s">
        <v>0</v>
      </c>
      <c r="D64" s="19"/>
      <c r="E64" s="19"/>
      <c r="F64" s="19"/>
      <c r="G64" s="19"/>
      <c r="H64" s="19"/>
      <c r="I64" s="19"/>
    </row>
    <row r="65" spans="1:8" x14ac:dyDescent="0.25">
      <c r="A65" s="10"/>
    </row>
    <row r="66" spans="1:8" x14ac:dyDescent="0.25">
      <c r="A66" s="10"/>
      <c r="B66" s="19" t="s">
        <v>191</v>
      </c>
      <c r="C66" s="67">
        <f>G61/C49</f>
        <v>13.7</v>
      </c>
      <c r="D66" s="20"/>
      <c r="G66" s="17"/>
      <c r="H66" s="17"/>
    </row>
    <row r="67" spans="1:8" x14ac:dyDescent="0.25">
      <c r="A67" s="17"/>
      <c r="B67" s="21"/>
      <c r="C67" s="22"/>
      <c r="D67" s="20"/>
      <c r="E67" s="17"/>
      <c r="F67" s="19"/>
      <c r="G67" s="17"/>
      <c r="H67" s="17"/>
    </row>
    <row r="68" spans="1:8" x14ac:dyDescent="0.25">
      <c r="A68" s="17"/>
      <c r="D68" s="20"/>
      <c r="E68" s="17"/>
      <c r="F68" s="19"/>
      <c r="G68" s="17"/>
      <c r="H68" s="17"/>
    </row>
    <row r="69" spans="1:8" x14ac:dyDescent="0.25">
      <c r="A69" s="17"/>
      <c r="B69" s="20"/>
      <c r="C69" s="22"/>
      <c r="D69" s="20"/>
      <c r="E69" s="17"/>
      <c r="F69" s="19"/>
      <c r="G69" s="17"/>
      <c r="H69" s="17"/>
    </row>
    <row r="70" spans="1:8" x14ac:dyDescent="0.25">
      <c r="A70" s="17"/>
      <c r="B70" s="20"/>
      <c r="C70" s="22"/>
      <c r="D70" s="20"/>
      <c r="E70" s="17"/>
      <c r="F70" s="19"/>
      <c r="G70" s="17"/>
      <c r="H70" s="17"/>
    </row>
    <row r="71" spans="1:8" x14ac:dyDescent="0.25">
      <c r="A71" s="17"/>
      <c r="B71" s="20"/>
      <c r="C71" s="22"/>
      <c r="D71" s="19"/>
      <c r="E71" s="17"/>
      <c r="F71" s="19"/>
      <c r="G71" s="17"/>
      <c r="H71" s="17"/>
    </row>
    <row r="72" spans="1:8" x14ac:dyDescent="0.25">
      <c r="A72" s="17"/>
      <c r="C72" s="19"/>
      <c r="D72" s="19"/>
      <c r="E72" s="17"/>
      <c r="F72" s="19"/>
    </row>
    <row r="73" spans="1:8" x14ac:dyDescent="0.25">
      <c r="B73" s="3"/>
      <c r="C73" s="19"/>
      <c r="D73" s="19"/>
      <c r="E73" s="19"/>
      <c r="F73" s="19"/>
    </row>
    <row r="74" spans="1:8" x14ac:dyDescent="0.25">
      <c r="B74" s="19"/>
      <c r="C74" s="19"/>
      <c r="D74" s="19"/>
      <c r="E74" s="19"/>
      <c r="F74" s="19"/>
    </row>
    <row r="75" spans="1:8" x14ac:dyDescent="0.25">
      <c r="E75" s="19"/>
      <c r="F75" s="19"/>
    </row>
  </sheetData>
  <mergeCells count="5">
    <mergeCell ref="B54:I54"/>
    <mergeCell ref="B55:D55"/>
    <mergeCell ref="B4:G4"/>
    <mergeCell ref="B23:G23"/>
    <mergeCell ref="C32:D3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3"/>
  <sheetViews>
    <sheetView workbookViewId="0">
      <selection activeCell="A2" sqref="A2"/>
    </sheetView>
  </sheetViews>
  <sheetFormatPr defaultRowHeight="15" x14ac:dyDescent="0.25"/>
  <cols>
    <col min="1" max="1" width="22.5703125" style="71" customWidth="1"/>
    <col min="2" max="2" width="40" style="71" customWidth="1"/>
    <col min="3" max="3" width="16.5703125" style="71" customWidth="1"/>
    <col min="4" max="4" width="13.140625" style="71" customWidth="1"/>
    <col min="5" max="6" width="9.140625" style="71"/>
    <col min="7" max="7" width="22" style="71" customWidth="1"/>
    <col min="8" max="9" width="9.5703125" style="71" bestFit="1" customWidth="1"/>
    <col min="10" max="16384" width="9.140625" style="71"/>
  </cols>
  <sheetData>
    <row r="1" spans="1:10" x14ac:dyDescent="0.25">
      <c r="A1" s="2" t="s">
        <v>413</v>
      </c>
      <c r="B1" s="2"/>
    </row>
    <row r="2" spans="1:10" s="149" customFormat="1" x14ac:dyDescent="0.25">
      <c r="A2" s="148"/>
      <c r="B2" s="148"/>
    </row>
    <row r="3" spans="1:10" x14ac:dyDescent="0.25">
      <c r="A3" s="2"/>
      <c r="B3" s="2" t="s">
        <v>127</v>
      </c>
    </row>
    <row r="4" spans="1:10" ht="62.25" customHeight="1" x14ac:dyDescent="0.25">
      <c r="A4" s="1"/>
      <c r="B4" s="401" t="s">
        <v>379</v>
      </c>
      <c r="C4" s="401"/>
      <c r="D4" s="401"/>
      <c r="E4" s="401"/>
      <c r="F4" s="237"/>
      <c r="G4" s="237"/>
      <c r="H4" s="237"/>
      <c r="I4" s="237"/>
      <c r="J4" s="237"/>
    </row>
    <row r="5" spans="1:10" ht="15" customHeight="1" x14ac:dyDescent="0.25">
      <c r="A5" s="1"/>
      <c r="B5" s="239"/>
      <c r="C5" s="303">
        <v>2015</v>
      </c>
      <c r="D5" s="327">
        <v>2016</v>
      </c>
      <c r="E5" s="239"/>
      <c r="F5" s="241"/>
      <c r="G5" s="70"/>
      <c r="H5" s="70"/>
    </row>
    <row r="6" spans="1:10" ht="15" customHeight="1" x14ac:dyDescent="0.25">
      <c r="A6" s="1"/>
      <c r="B6" s="239" t="s">
        <v>45</v>
      </c>
      <c r="C6" s="266">
        <v>4000</v>
      </c>
      <c r="D6" s="39">
        <v>4100</v>
      </c>
      <c r="E6" s="239"/>
      <c r="F6" s="241"/>
      <c r="G6" s="70"/>
      <c r="H6" s="70"/>
    </row>
    <row r="7" spans="1:10" ht="15" customHeight="1" x14ac:dyDescent="0.25">
      <c r="A7" s="1"/>
      <c r="B7" s="239" t="s">
        <v>91</v>
      </c>
      <c r="C7" s="331">
        <v>1600</v>
      </c>
      <c r="D7" s="332">
        <v>1700</v>
      </c>
      <c r="E7" s="239"/>
      <c r="F7" s="241"/>
      <c r="G7" s="70"/>
      <c r="H7" s="70"/>
    </row>
    <row r="8" spans="1:10" ht="15" customHeight="1" x14ac:dyDescent="0.25">
      <c r="A8" s="1"/>
      <c r="B8" s="239" t="s">
        <v>26</v>
      </c>
      <c r="C8" s="331">
        <v>500</v>
      </c>
      <c r="D8" s="332">
        <v>520</v>
      </c>
      <c r="E8" s="239"/>
      <c r="F8" s="241"/>
      <c r="G8" s="70"/>
      <c r="H8" s="70"/>
    </row>
    <row r="9" spans="1:10" ht="15" customHeight="1" x14ac:dyDescent="0.25">
      <c r="A9" s="1"/>
      <c r="B9" s="239" t="s">
        <v>49</v>
      </c>
      <c r="C9" s="331">
        <v>300</v>
      </c>
      <c r="D9" s="332">
        <v>350</v>
      </c>
      <c r="E9" s="239"/>
      <c r="F9" s="241"/>
      <c r="G9" s="70"/>
      <c r="H9" s="70"/>
    </row>
    <row r="10" spans="1:10" ht="15" customHeight="1" x14ac:dyDescent="0.25">
      <c r="A10" s="1"/>
      <c r="B10" s="239" t="s">
        <v>137</v>
      </c>
      <c r="C10" s="331">
        <v>500</v>
      </c>
      <c r="D10" s="332">
        <v>550</v>
      </c>
      <c r="E10" s="239"/>
      <c r="F10" s="241"/>
      <c r="G10" s="70"/>
      <c r="H10" s="70"/>
    </row>
    <row r="11" spans="1:10" ht="15" customHeight="1" x14ac:dyDescent="0.25">
      <c r="A11" s="1"/>
      <c r="B11" s="239" t="s">
        <v>9</v>
      </c>
      <c r="C11" s="331">
        <v>150</v>
      </c>
      <c r="D11" s="332">
        <v>150</v>
      </c>
      <c r="E11" s="239"/>
      <c r="F11" s="241"/>
      <c r="G11" s="70"/>
      <c r="H11" s="70"/>
    </row>
    <row r="12" spans="1:10" ht="15" customHeight="1" x14ac:dyDescent="0.25">
      <c r="A12" s="1"/>
      <c r="B12" s="239" t="s">
        <v>295</v>
      </c>
      <c r="C12" s="331">
        <v>400</v>
      </c>
      <c r="D12" s="332">
        <v>420</v>
      </c>
      <c r="E12" s="239"/>
      <c r="F12" s="241"/>
      <c r="G12" s="70"/>
      <c r="H12" s="70"/>
    </row>
    <row r="13" spans="1:10" ht="15" customHeight="1" x14ac:dyDescent="0.25">
      <c r="A13" s="1"/>
      <c r="B13" s="239" t="s">
        <v>93</v>
      </c>
      <c r="C13" s="331">
        <v>300</v>
      </c>
      <c r="D13" s="332">
        <v>350</v>
      </c>
      <c r="E13" s="239"/>
      <c r="F13" s="241"/>
      <c r="G13" s="70"/>
      <c r="H13" s="70"/>
    </row>
    <row r="14" spans="1:10" ht="15" customHeight="1" x14ac:dyDescent="0.25">
      <c r="A14" s="1"/>
      <c r="B14" s="239" t="s">
        <v>94</v>
      </c>
      <c r="C14" s="331">
        <v>400</v>
      </c>
      <c r="D14" s="332">
        <v>450</v>
      </c>
      <c r="E14" s="239"/>
      <c r="F14" s="241"/>
      <c r="G14" s="70"/>
      <c r="H14" s="70"/>
    </row>
    <row r="15" spans="1:10" ht="15" customHeight="1" x14ac:dyDescent="0.25">
      <c r="A15" s="1"/>
      <c r="B15" s="239" t="s">
        <v>297</v>
      </c>
      <c r="C15" s="331">
        <v>5000</v>
      </c>
      <c r="D15" s="332">
        <v>5800</v>
      </c>
      <c r="E15" s="239"/>
      <c r="F15" s="241"/>
      <c r="G15" s="70"/>
      <c r="H15" s="70"/>
    </row>
    <row r="16" spans="1:10" ht="15" customHeight="1" x14ac:dyDescent="0.25">
      <c r="A16" s="1"/>
      <c r="B16" s="239" t="s">
        <v>95</v>
      </c>
      <c r="C16" s="331">
        <v>2000</v>
      </c>
      <c r="D16" s="332">
        <v>2400</v>
      </c>
      <c r="E16" s="239"/>
      <c r="F16" s="241"/>
      <c r="G16" s="70"/>
      <c r="H16" s="70"/>
    </row>
    <row r="17" spans="1:8" ht="15" customHeight="1" x14ac:dyDescent="0.25">
      <c r="A17" s="1"/>
      <c r="B17" s="239" t="s">
        <v>96</v>
      </c>
      <c r="C17" s="331">
        <v>1000</v>
      </c>
      <c r="D17" s="332">
        <v>600</v>
      </c>
      <c r="E17" s="239"/>
      <c r="F17" s="241"/>
      <c r="G17" s="70"/>
      <c r="H17" s="70"/>
    </row>
    <row r="18" spans="1:8" x14ac:dyDescent="0.25">
      <c r="A18" s="1"/>
      <c r="B18" s="239" t="s">
        <v>97</v>
      </c>
      <c r="C18" s="331">
        <v>410</v>
      </c>
      <c r="D18" s="332">
        <v>410</v>
      </c>
      <c r="E18" s="239"/>
      <c r="F18" s="241"/>
      <c r="G18" s="70"/>
      <c r="H18" s="70"/>
    </row>
    <row r="19" spans="1:8" x14ac:dyDescent="0.25">
      <c r="A19" s="1"/>
      <c r="B19" s="239" t="s">
        <v>90</v>
      </c>
      <c r="C19" s="331">
        <v>800</v>
      </c>
      <c r="D19" s="332">
        <v>300</v>
      </c>
      <c r="E19" s="239"/>
      <c r="F19" s="241"/>
      <c r="G19" s="70"/>
      <c r="H19" s="70"/>
    </row>
    <row r="20" spans="1:8" s="239" customFormat="1" x14ac:dyDescent="0.25">
      <c r="A20" s="238"/>
      <c r="B20" s="239" t="s">
        <v>301</v>
      </c>
      <c r="C20" s="268"/>
      <c r="D20" s="353"/>
      <c r="F20" s="241"/>
      <c r="G20" s="241"/>
      <c r="H20" s="241"/>
    </row>
    <row r="21" spans="1:8" s="239" customFormat="1" x14ac:dyDescent="0.25">
      <c r="A21" s="238"/>
      <c r="B21" s="239" t="s">
        <v>302</v>
      </c>
      <c r="C21" s="268"/>
      <c r="D21" s="353"/>
      <c r="F21" s="241"/>
      <c r="G21" s="241"/>
      <c r="H21" s="241"/>
    </row>
    <row r="22" spans="1:8" s="239" customFormat="1" x14ac:dyDescent="0.25">
      <c r="A22" s="238"/>
      <c r="D22" s="240"/>
      <c r="E22" s="76"/>
      <c r="F22" s="241"/>
      <c r="G22" s="241"/>
      <c r="H22" s="241"/>
    </row>
    <row r="23" spans="1:8" x14ac:dyDescent="0.25">
      <c r="A23" s="1"/>
      <c r="B23" s="239" t="s">
        <v>385</v>
      </c>
      <c r="E23" s="70"/>
      <c r="F23" s="70"/>
      <c r="G23" s="70"/>
      <c r="H23" s="70"/>
    </row>
    <row r="24" spans="1:8" x14ac:dyDescent="0.25">
      <c r="A24" s="2"/>
      <c r="B24" s="3"/>
      <c r="C24" s="3"/>
      <c r="D24" s="3"/>
      <c r="E24" s="3"/>
      <c r="F24" s="3"/>
      <c r="G24" s="3"/>
      <c r="H24" s="3"/>
    </row>
    <row r="25" spans="1:8" s="24" customFormat="1" x14ac:dyDescent="0.25">
      <c r="A25" s="4"/>
      <c r="B25" s="5"/>
      <c r="C25" s="5"/>
      <c r="D25" s="5"/>
      <c r="E25" s="5"/>
      <c r="F25" s="5"/>
      <c r="G25" s="5"/>
      <c r="H25" s="5"/>
    </row>
    <row r="26" spans="1:8" x14ac:dyDescent="0.25">
      <c r="A26" s="2"/>
      <c r="B26" s="3"/>
      <c r="C26" s="3"/>
      <c r="D26" s="3"/>
      <c r="E26" s="3"/>
      <c r="F26" s="3"/>
      <c r="G26" s="3"/>
      <c r="H26" s="3"/>
    </row>
    <row r="27" spans="1:8" x14ac:dyDescent="0.25">
      <c r="A27" s="2"/>
      <c r="B27" s="6" t="s">
        <v>1</v>
      </c>
      <c r="C27" s="6"/>
      <c r="D27" s="6"/>
      <c r="E27" s="6"/>
      <c r="F27" s="6"/>
      <c r="G27" s="174"/>
      <c r="H27" s="174"/>
    </row>
    <row r="28" spans="1:8" x14ac:dyDescent="0.25">
      <c r="A28" s="2"/>
      <c r="B28" s="7" t="s">
        <v>2</v>
      </c>
      <c r="C28" s="3"/>
      <c r="D28" s="3"/>
      <c r="E28" s="3"/>
      <c r="F28" s="3"/>
      <c r="G28" s="3"/>
      <c r="H28" s="3"/>
    </row>
    <row r="29" spans="1:8" s="20" customFormat="1" x14ac:dyDescent="0.25">
      <c r="A29" s="139"/>
      <c r="B29" s="139" t="s">
        <v>3</v>
      </c>
      <c r="C29" s="139"/>
      <c r="D29" s="139"/>
      <c r="E29" s="139"/>
      <c r="F29" s="139"/>
      <c r="G29" s="139"/>
      <c r="H29" s="139"/>
    </row>
    <row r="31" spans="1:8" x14ac:dyDescent="0.25">
      <c r="B31" s="2" t="s">
        <v>4</v>
      </c>
      <c r="C31" s="71" t="s">
        <v>0</v>
      </c>
    </row>
    <row r="32" spans="1:8" x14ac:dyDescent="0.25">
      <c r="C32" s="303">
        <v>2015</v>
      </c>
      <c r="D32" s="327">
        <v>2016</v>
      </c>
    </row>
    <row r="33" spans="1:8" x14ac:dyDescent="0.25">
      <c r="A33" s="9" t="s">
        <v>0</v>
      </c>
      <c r="B33" s="71" t="s">
        <v>45</v>
      </c>
      <c r="C33" s="112">
        <v>4000</v>
      </c>
      <c r="D33" s="113">
        <v>4100</v>
      </c>
    </row>
    <row r="34" spans="1:8" x14ac:dyDescent="0.25">
      <c r="A34" s="10"/>
      <c r="B34" s="90" t="s">
        <v>91</v>
      </c>
      <c r="C34" s="112">
        <v>1600</v>
      </c>
      <c r="D34" s="113">
        <v>1700</v>
      </c>
      <c r="H34" s="12"/>
    </row>
    <row r="35" spans="1:8" x14ac:dyDescent="0.25">
      <c r="A35" s="10"/>
      <c r="B35" s="71" t="s">
        <v>26</v>
      </c>
      <c r="C35" s="112">
        <v>500</v>
      </c>
      <c r="D35" s="113">
        <v>520</v>
      </c>
    </row>
    <row r="36" spans="1:8" x14ac:dyDescent="0.25">
      <c r="A36" s="10"/>
      <c r="B36" s="71" t="s">
        <v>49</v>
      </c>
      <c r="C36" s="112">
        <v>300</v>
      </c>
      <c r="D36" s="113">
        <v>350</v>
      </c>
    </row>
    <row r="37" spans="1:8" x14ac:dyDescent="0.25">
      <c r="A37" s="10"/>
      <c r="B37" s="90" t="s">
        <v>22</v>
      </c>
      <c r="C37" s="112">
        <v>500</v>
      </c>
      <c r="D37" s="113">
        <v>550</v>
      </c>
    </row>
    <row r="38" spans="1:8" x14ac:dyDescent="0.25">
      <c r="A38" s="10"/>
      <c r="B38" s="90" t="s">
        <v>9</v>
      </c>
      <c r="C38" s="112">
        <v>150</v>
      </c>
      <c r="D38" s="113">
        <v>150</v>
      </c>
    </row>
    <row r="39" spans="1:8" x14ac:dyDescent="0.25">
      <c r="A39" s="10"/>
      <c r="B39" s="90" t="s">
        <v>92</v>
      </c>
      <c r="C39" s="112">
        <v>400</v>
      </c>
      <c r="D39" s="113">
        <v>420</v>
      </c>
    </row>
    <row r="40" spans="1:8" x14ac:dyDescent="0.25">
      <c r="A40" s="10"/>
      <c r="B40" s="90" t="s">
        <v>93</v>
      </c>
      <c r="C40" s="112">
        <v>300</v>
      </c>
      <c r="D40" s="113">
        <v>350</v>
      </c>
    </row>
    <row r="41" spans="1:8" x14ac:dyDescent="0.25">
      <c r="A41" s="10"/>
      <c r="B41" s="90" t="s">
        <v>94</v>
      </c>
      <c r="C41" s="112">
        <v>400</v>
      </c>
      <c r="D41" s="113">
        <v>450</v>
      </c>
    </row>
    <row r="42" spans="1:8" x14ac:dyDescent="0.25">
      <c r="A42" s="10"/>
      <c r="B42" s="90" t="s">
        <v>43</v>
      </c>
      <c r="C42" s="112">
        <v>5000</v>
      </c>
      <c r="D42" s="113">
        <v>5800</v>
      </c>
    </row>
    <row r="43" spans="1:8" x14ac:dyDescent="0.25">
      <c r="A43" s="10"/>
      <c r="B43" s="90" t="s">
        <v>95</v>
      </c>
      <c r="C43" s="112">
        <v>2000</v>
      </c>
      <c r="D43" s="113">
        <v>2400</v>
      </c>
    </row>
    <row r="44" spans="1:8" x14ac:dyDescent="0.25">
      <c r="A44" s="10"/>
      <c r="B44" s="90" t="s">
        <v>96</v>
      </c>
      <c r="C44" s="112">
        <v>1000</v>
      </c>
      <c r="D44" s="113">
        <v>600</v>
      </c>
    </row>
    <row r="45" spans="1:8" x14ac:dyDescent="0.25">
      <c r="A45" s="10" t="s">
        <v>0</v>
      </c>
      <c r="B45" s="90" t="s">
        <v>97</v>
      </c>
      <c r="C45" s="112">
        <v>410</v>
      </c>
      <c r="D45" s="113">
        <v>410</v>
      </c>
    </row>
    <row r="46" spans="1:8" x14ac:dyDescent="0.25">
      <c r="A46" s="10"/>
      <c r="B46" s="90" t="s">
        <v>90</v>
      </c>
      <c r="C46" s="112">
        <v>800</v>
      </c>
      <c r="D46" s="113">
        <v>300</v>
      </c>
    </row>
    <row r="47" spans="1:8" s="239" customFormat="1" x14ac:dyDescent="0.25">
      <c r="A47" s="10"/>
      <c r="C47" s="359"/>
      <c r="D47" s="360"/>
    </row>
    <row r="48" spans="1:8" s="149" customFormat="1" x14ac:dyDescent="0.25">
      <c r="A48" s="158"/>
      <c r="C48" s="361"/>
      <c r="D48" s="362"/>
    </row>
    <row r="49" spans="1:9" s="239" customFormat="1" x14ac:dyDescent="0.25">
      <c r="A49" s="10"/>
      <c r="C49" s="359"/>
      <c r="D49" s="360"/>
    </row>
    <row r="50" spans="1:9" x14ac:dyDescent="0.25">
      <c r="A50" s="10"/>
      <c r="B50" s="3" t="s">
        <v>299</v>
      </c>
      <c r="C50" s="43"/>
    </row>
    <row r="51" spans="1:9" s="19" customFormat="1" x14ac:dyDescent="0.25">
      <c r="A51" s="18"/>
      <c r="B51" s="413" t="s">
        <v>41</v>
      </c>
      <c r="C51" s="413"/>
      <c r="D51" s="413"/>
      <c r="E51" s="413"/>
      <c r="F51" s="413"/>
      <c r="G51" s="413"/>
      <c r="H51" s="413"/>
      <c r="I51" s="413"/>
    </row>
    <row r="52" spans="1:9" s="19" customFormat="1" x14ac:dyDescent="0.25">
      <c r="A52" s="18"/>
      <c r="B52" s="413" t="s">
        <v>11</v>
      </c>
      <c r="C52" s="413"/>
      <c r="D52" s="413"/>
      <c r="G52" s="413" t="s">
        <v>8</v>
      </c>
      <c r="H52" s="413"/>
      <c r="I52" s="413"/>
    </row>
    <row r="53" spans="1:9" s="19" customFormat="1" x14ac:dyDescent="0.25">
      <c r="A53" s="18"/>
      <c r="C53" s="328">
        <v>2015</v>
      </c>
      <c r="D53" s="205">
        <v>2016</v>
      </c>
      <c r="H53" s="205">
        <v>2015</v>
      </c>
      <c r="I53" s="205">
        <v>2016</v>
      </c>
    </row>
    <row r="54" spans="1:9" s="19" customFormat="1" x14ac:dyDescent="0.25">
      <c r="A54" s="18"/>
      <c r="B54" s="19" t="str">
        <f>B46</f>
        <v>Cash and marketable securities</v>
      </c>
      <c r="C54" s="299">
        <f>C46</f>
        <v>800</v>
      </c>
      <c r="D54" s="299">
        <f>D46</f>
        <v>300</v>
      </c>
      <c r="G54" s="19" t="str">
        <f>B40</f>
        <v>Accounts payable</v>
      </c>
      <c r="H54" s="299">
        <f>C40</f>
        <v>300</v>
      </c>
      <c r="I54" s="299">
        <f>D40</f>
        <v>350</v>
      </c>
    </row>
    <row r="55" spans="1:9" s="19" customFormat="1" x14ac:dyDescent="0.25">
      <c r="A55" s="18"/>
      <c r="B55" s="19" t="str">
        <f>B41</f>
        <v>Accounts receivable</v>
      </c>
      <c r="C55" s="343">
        <f>C41</f>
        <v>400</v>
      </c>
      <c r="D55" s="343">
        <f>D41</f>
        <v>450</v>
      </c>
      <c r="G55" s="19" t="str">
        <f>B44</f>
        <v>Notes payable</v>
      </c>
      <c r="H55" s="343">
        <f>C44</f>
        <v>1000</v>
      </c>
      <c r="I55" s="343">
        <f>D44</f>
        <v>600</v>
      </c>
    </row>
    <row r="56" spans="1:9" s="19" customFormat="1" ht="17.25" x14ac:dyDescent="0.4">
      <c r="A56" s="18"/>
      <c r="B56" s="19" t="str">
        <f>B36</f>
        <v>Inventories</v>
      </c>
      <c r="C56" s="355">
        <f>C36</f>
        <v>300</v>
      </c>
      <c r="D56" s="355">
        <f>D36</f>
        <v>350</v>
      </c>
      <c r="G56" s="19" t="str">
        <f>B43</f>
        <v>Long-term debt</v>
      </c>
      <c r="H56" s="344">
        <f>C43</f>
        <v>2000</v>
      </c>
      <c r="I56" s="344">
        <f>D43</f>
        <v>2400</v>
      </c>
    </row>
    <row r="57" spans="1:9" s="19" customFormat="1" x14ac:dyDescent="0.25">
      <c r="A57" s="18" t="s">
        <v>0</v>
      </c>
      <c r="B57" s="19" t="s">
        <v>59</v>
      </c>
      <c r="C57" s="299">
        <f>SUM(C54:C55)</f>
        <v>1200</v>
      </c>
      <c r="D57" s="299">
        <f>SUM(D54:D55)</f>
        <v>750</v>
      </c>
      <c r="G57" s="19" t="s">
        <v>61</v>
      </c>
      <c r="H57" s="299">
        <f>SUM(H54:H56)</f>
        <v>3300</v>
      </c>
      <c r="I57" s="299">
        <f>SUM(I54:I56)</f>
        <v>3350</v>
      </c>
    </row>
    <row r="58" spans="1:9" s="19" customFormat="1" x14ac:dyDescent="0.25">
      <c r="A58" s="18"/>
      <c r="C58" s="105"/>
      <c r="D58" s="105"/>
      <c r="H58" s="105"/>
      <c r="I58" s="105"/>
    </row>
    <row r="59" spans="1:9" s="19" customFormat="1" ht="17.25" x14ac:dyDescent="0.4">
      <c r="A59" s="18"/>
      <c r="B59" s="19" t="str">
        <f>B42</f>
        <v>Net fixed assets</v>
      </c>
      <c r="C59" s="355">
        <f>C42</f>
        <v>5000</v>
      </c>
      <c r="D59" s="355">
        <f>D42</f>
        <v>5800</v>
      </c>
      <c r="G59" s="19" t="s">
        <v>52</v>
      </c>
      <c r="H59" s="344">
        <f>C61-H57</f>
        <v>2900</v>
      </c>
      <c r="I59" s="344">
        <f>D61-I57</f>
        <v>3200</v>
      </c>
    </row>
    <row r="60" spans="1:9" s="19" customFormat="1" x14ac:dyDescent="0.25">
      <c r="A60" s="18"/>
      <c r="C60" s="105"/>
      <c r="D60" s="105"/>
      <c r="H60" s="105"/>
      <c r="I60" s="105"/>
    </row>
    <row r="61" spans="1:9" s="19" customFormat="1" ht="17.25" x14ac:dyDescent="0.4">
      <c r="A61" s="18"/>
      <c r="B61" s="19" t="s">
        <v>98</v>
      </c>
      <c r="C61" s="356">
        <f>C59+C57</f>
        <v>6200</v>
      </c>
      <c r="D61" s="356">
        <f>D59+D57</f>
        <v>6550</v>
      </c>
      <c r="G61" s="19" t="s">
        <v>66</v>
      </c>
      <c r="H61" s="342">
        <f>H57+H59</f>
        <v>6200</v>
      </c>
      <c r="I61" s="342">
        <f>I57+I59</f>
        <v>6550</v>
      </c>
    </row>
    <row r="62" spans="1:9" s="19" customFormat="1" x14ac:dyDescent="0.25">
      <c r="A62" s="18"/>
      <c r="B62" s="19" t="s">
        <v>0</v>
      </c>
      <c r="C62" s="19" t="s">
        <v>0</v>
      </c>
    </row>
    <row r="63" spans="1:9" s="19" customFormat="1" x14ac:dyDescent="0.25">
      <c r="A63" s="18"/>
    </row>
    <row r="64" spans="1:9" s="19" customFormat="1" x14ac:dyDescent="0.25">
      <c r="A64" s="18"/>
      <c r="B64" s="413" t="s">
        <v>44</v>
      </c>
      <c r="C64" s="413"/>
      <c r="D64" s="413"/>
    </row>
    <row r="65" spans="1:8" s="19" customFormat="1" x14ac:dyDescent="0.25">
      <c r="B65" s="114"/>
      <c r="C65" s="98">
        <v>2015</v>
      </c>
      <c r="D65" s="19">
        <v>2016</v>
      </c>
    </row>
    <row r="66" spans="1:8" s="19" customFormat="1" x14ac:dyDescent="0.25">
      <c r="B66" s="96" t="str">
        <f t="shared" ref="B66:D67" si="0">B33</f>
        <v>Revenue</v>
      </c>
      <c r="C66" s="380">
        <f t="shared" si="0"/>
        <v>4000</v>
      </c>
      <c r="D66" s="380">
        <f t="shared" si="0"/>
        <v>4100</v>
      </c>
    </row>
    <row r="67" spans="1:8" s="19" customFormat="1" x14ac:dyDescent="0.25">
      <c r="B67" s="19" t="str">
        <f t="shared" si="0"/>
        <v>Cost of goods sold</v>
      </c>
      <c r="C67" s="343">
        <f t="shared" si="0"/>
        <v>1600</v>
      </c>
      <c r="D67" s="343">
        <f t="shared" si="0"/>
        <v>1700</v>
      </c>
    </row>
    <row r="68" spans="1:8" s="19" customFormat="1" x14ac:dyDescent="0.25">
      <c r="B68" s="19" t="str">
        <f>B37</f>
        <v>Administrative expenses</v>
      </c>
      <c r="C68" s="343">
        <f>C37</f>
        <v>500</v>
      </c>
      <c r="D68" s="343">
        <f>D37</f>
        <v>550</v>
      </c>
    </row>
    <row r="69" spans="1:8" s="19" customFormat="1" x14ac:dyDescent="0.25">
      <c r="B69" s="19" t="str">
        <f>B35</f>
        <v>Depreciation</v>
      </c>
      <c r="C69" s="343">
        <f>C35</f>
        <v>500</v>
      </c>
      <c r="D69" s="343">
        <f>D35</f>
        <v>520</v>
      </c>
    </row>
    <row r="70" spans="1:8" s="19" customFormat="1" x14ac:dyDescent="0.25">
      <c r="B70" s="19" t="str">
        <f>B38</f>
        <v>Interest expense</v>
      </c>
      <c r="C70" s="355">
        <f>C38</f>
        <v>150</v>
      </c>
      <c r="D70" s="355">
        <f>D38</f>
        <v>150</v>
      </c>
    </row>
    <row r="71" spans="1:8" s="19" customFormat="1" x14ac:dyDescent="0.25">
      <c r="B71" s="19" t="s">
        <v>67</v>
      </c>
      <c r="C71" s="299">
        <f>C66-C67-C68-C69-C70</f>
        <v>1250</v>
      </c>
      <c r="D71" s="299">
        <f>D66-D67-D68-D69-D70</f>
        <v>1180</v>
      </c>
    </row>
    <row r="72" spans="1:8" s="19" customFormat="1" x14ac:dyDescent="0.25">
      <c r="B72" s="19" t="str">
        <f>B39</f>
        <v>Federal and state taxes</v>
      </c>
      <c r="C72" s="355">
        <f>C39</f>
        <v>400</v>
      </c>
      <c r="D72" s="355">
        <f>D39</f>
        <v>420</v>
      </c>
    </row>
    <row r="73" spans="1:8" s="19" customFormat="1" x14ac:dyDescent="0.25">
      <c r="B73" s="19" t="s">
        <v>31</v>
      </c>
      <c r="C73" s="356">
        <f>C71-C72</f>
        <v>850</v>
      </c>
      <c r="D73" s="356">
        <f>D71-D72</f>
        <v>760</v>
      </c>
    </row>
    <row r="74" spans="1:8" s="19" customFormat="1" x14ac:dyDescent="0.25"/>
    <row r="75" spans="1:8" s="19" customFormat="1" x14ac:dyDescent="0.25"/>
    <row r="76" spans="1:8" s="19" customFormat="1" x14ac:dyDescent="0.25">
      <c r="B76" s="413" t="s">
        <v>70</v>
      </c>
      <c r="C76" s="413"/>
    </row>
    <row r="77" spans="1:8" s="19" customFormat="1" x14ac:dyDescent="0.25">
      <c r="A77" s="31"/>
      <c r="B77" s="31" t="str">
        <f>B73</f>
        <v>Net Income</v>
      </c>
      <c r="C77" s="33">
        <f>D73</f>
        <v>760</v>
      </c>
      <c r="G77"/>
      <c r="H77"/>
    </row>
    <row r="78" spans="1:8" s="19" customFormat="1" x14ac:dyDescent="0.25">
      <c r="A78" s="31"/>
      <c r="B78" s="31" t="str">
        <f>B69</f>
        <v>Depreciation</v>
      </c>
      <c r="C78" s="357">
        <f>D69</f>
        <v>520</v>
      </c>
      <c r="G78"/>
      <c r="H78"/>
    </row>
    <row r="79" spans="1:8" s="19" customFormat="1" x14ac:dyDescent="0.25">
      <c r="A79" s="82" t="str">
        <f>IF(C79&gt;0,"Decrease in","Increase in")</f>
        <v>Increase in</v>
      </c>
      <c r="B79" s="31" t="s">
        <v>312</v>
      </c>
      <c r="C79" s="357">
        <f>C55-D55</f>
        <v>-50</v>
      </c>
      <c r="G79"/>
      <c r="H79"/>
    </row>
    <row r="80" spans="1:8" s="19" customFormat="1" x14ac:dyDescent="0.25">
      <c r="A80" s="82" t="str">
        <f>IF(C80&gt;0,"Decrease in","Increase in")</f>
        <v>Increase in</v>
      </c>
      <c r="B80" s="31" t="s">
        <v>313</v>
      </c>
      <c r="C80" s="357">
        <f>C56-D56</f>
        <v>-50</v>
      </c>
      <c r="G80"/>
      <c r="H80"/>
    </row>
    <row r="81" spans="1:8" s="19" customFormat="1" x14ac:dyDescent="0.25">
      <c r="A81" s="82" t="str">
        <f>IF(C81&gt;0,"Increase in","Decrease in")</f>
        <v>Increase in</v>
      </c>
      <c r="B81" s="31" t="s">
        <v>314</v>
      </c>
      <c r="C81" s="357">
        <f>I54-H54</f>
        <v>50</v>
      </c>
      <c r="G81"/>
      <c r="H81"/>
    </row>
    <row r="82" spans="1:8" s="19" customFormat="1" x14ac:dyDescent="0.25">
      <c r="B82" s="381" t="s">
        <v>110</v>
      </c>
      <c r="C82" s="358">
        <f>SUM(C79:C81)</f>
        <v>-50</v>
      </c>
    </row>
    <row r="83" spans="1:8" s="19" customFormat="1" x14ac:dyDescent="0.25">
      <c r="A83" s="82" t="str">
        <f>IF(C83&gt;0,"Net cash provided by","Net cash used for")</f>
        <v>Net cash provided by</v>
      </c>
      <c r="B83" s="31" t="s">
        <v>315</v>
      </c>
      <c r="C83" s="357">
        <f>C77+C78+C82</f>
        <v>1230</v>
      </c>
    </row>
    <row r="84" spans="1:8" s="19" customFormat="1" x14ac:dyDescent="0.25">
      <c r="A84" s="82" t="s">
        <v>0</v>
      </c>
      <c r="C84" s="357"/>
    </row>
    <row r="85" spans="1:8" s="19" customFormat="1" x14ac:dyDescent="0.25">
      <c r="A85" s="82" t="str">
        <f>IF(C85&gt;0,"Cash provided by","Cash used for")</f>
        <v>Cash used for</v>
      </c>
      <c r="B85" s="31" t="s">
        <v>316</v>
      </c>
      <c r="C85" s="358">
        <f>-(D59+D69-C59)</f>
        <v>-1320</v>
      </c>
    </row>
    <row r="86" spans="1:8" s="19" customFormat="1" x14ac:dyDescent="0.25">
      <c r="A86" s="82" t="s">
        <v>0</v>
      </c>
      <c r="C86" s="357"/>
    </row>
    <row r="87" spans="1:8" s="19" customFormat="1" x14ac:dyDescent="0.25">
      <c r="A87" s="82" t="str">
        <f>IF(C87&gt;0,"Net cash provided by","Net cash used for")</f>
        <v>Net cash used for</v>
      </c>
      <c r="B87" s="31" t="s">
        <v>317</v>
      </c>
      <c r="C87" s="357">
        <f>C85</f>
        <v>-1320</v>
      </c>
    </row>
    <row r="88" spans="1:8" s="19" customFormat="1" x14ac:dyDescent="0.25">
      <c r="A88" s="82" t="s">
        <v>0</v>
      </c>
      <c r="C88" s="357"/>
    </row>
    <row r="89" spans="1:8" s="19" customFormat="1" x14ac:dyDescent="0.25">
      <c r="A89" s="82" t="str">
        <f>IF(C89&gt;0,"Increase in","Reductions in")</f>
        <v>Reductions in</v>
      </c>
      <c r="B89" s="31" t="s">
        <v>318</v>
      </c>
      <c r="C89" s="357">
        <f>I55-H55</f>
        <v>-400</v>
      </c>
    </row>
    <row r="90" spans="1:8" s="19" customFormat="1" x14ac:dyDescent="0.25">
      <c r="A90" s="82" t="str">
        <f>IF(C90&gt;0,"Additions to","Reductions in")</f>
        <v>Additions to</v>
      </c>
      <c r="B90" s="31" t="s">
        <v>319</v>
      </c>
      <c r="C90" s="357">
        <f>I56-H56</f>
        <v>400</v>
      </c>
    </row>
    <row r="91" spans="1:8" s="19" customFormat="1" x14ac:dyDescent="0.25">
      <c r="A91" s="82" t="s">
        <v>0</v>
      </c>
      <c r="B91" s="31" t="s">
        <v>97</v>
      </c>
      <c r="C91" s="358">
        <f>-D45</f>
        <v>-410</v>
      </c>
    </row>
    <row r="92" spans="1:8" s="19" customFormat="1" x14ac:dyDescent="0.25">
      <c r="A92" s="82" t="s">
        <v>0</v>
      </c>
      <c r="C92" s="357"/>
    </row>
    <row r="93" spans="1:8" s="19" customFormat="1" x14ac:dyDescent="0.25">
      <c r="A93" s="82" t="str">
        <f>IF(C93&gt;0,"Net cash provided by","Net cash used for")</f>
        <v>Net cash used for</v>
      </c>
      <c r="B93" s="31" t="s">
        <v>320</v>
      </c>
      <c r="C93" s="358">
        <f>SUM(C89:C92)</f>
        <v>-410</v>
      </c>
    </row>
    <row r="94" spans="1:8" s="19" customFormat="1" x14ac:dyDescent="0.25">
      <c r="A94" s="82"/>
      <c r="C94" s="357"/>
    </row>
    <row r="95" spans="1:8" s="19" customFormat="1" x14ac:dyDescent="0.25">
      <c r="A95" s="82" t="str">
        <f>IF(C95&gt;0,"Net increase","Net decrease")</f>
        <v>Net decrease</v>
      </c>
      <c r="B95" s="31" t="s">
        <v>321</v>
      </c>
      <c r="C95" s="214">
        <f>C83+C87+C93</f>
        <v>-500</v>
      </c>
    </row>
    <row r="96" spans="1:8" s="19" customFormat="1" x14ac:dyDescent="0.25">
      <c r="C96" s="377"/>
    </row>
    <row r="97" spans="3:3" s="19" customFormat="1" x14ac:dyDescent="0.25">
      <c r="C97" s="377"/>
    </row>
    <row r="98" spans="3:3" s="19" customFormat="1" x14ac:dyDescent="0.25">
      <c r="C98" s="377"/>
    </row>
    <row r="99" spans="3:3" s="19" customFormat="1" x14ac:dyDescent="0.25">
      <c r="C99" s="377"/>
    </row>
    <row r="100" spans="3:3" s="19" customFormat="1" x14ac:dyDescent="0.25">
      <c r="C100" s="377"/>
    </row>
    <row r="101" spans="3:3" s="19" customFormat="1" x14ac:dyDescent="0.25">
      <c r="C101" s="377"/>
    </row>
    <row r="102" spans="3:3" s="19" customFormat="1" x14ac:dyDescent="0.25"/>
    <row r="103" spans="3:3" s="19" customFormat="1" x14ac:dyDescent="0.25"/>
    <row r="104" spans="3:3" s="19" customFormat="1" x14ac:dyDescent="0.25"/>
    <row r="105" spans="3:3" s="19" customFormat="1" x14ac:dyDescent="0.25"/>
    <row r="106" spans="3:3" s="19" customFormat="1" x14ac:dyDescent="0.25"/>
    <row r="107" spans="3:3" s="19" customFormat="1" x14ac:dyDescent="0.25"/>
    <row r="108" spans="3:3" s="19" customFormat="1" x14ac:dyDescent="0.25"/>
    <row r="109" spans="3:3" s="19" customFormat="1" x14ac:dyDescent="0.25"/>
    <row r="110" spans="3:3" s="19" customFormat="1" x14ac:dyDescent="0.25"/>
    <row r="111" spans="3:3" s="19" customFormat="1" x14ac:dyDescent="0.25"/>
    <row r="112" spans="3:3" s="19" customFormat="1" x14ac:dyDescent="0.25"/>
    <row r="113" s="19" customFormat="1" x14ac:dyDescent="0.25"/>
    <row r="114" s="19" customFormat="1" x14ac:dyDescent="0.25"/>
    <row r="115" s="19" customFormat="1" x14ac:dyDescent="0.25"/>
    <row r="116" s="19" customFormat="1" x14ac:dyDescent="0.25"/>
    <row r="117" s="19" customFormat="1" x14ac:dyDescent="0.25"/>
    <row r="118" s="19" customFormat="1" x14ac:dyDescent="0.25"/>
    <row r="119" s="19" customFormat="1" x14ac:dyDescent="0.25"/>
    <row r="120" s="19" customFormat="1" x14ac:dyDescent="0.25"/>
    <row r="121" s="19" customFormat="1" x14ac:dyDescent="0.25"/>
    <row r="122" s="19" customFormat="1" x14ac:dyDescent="0.25"/>
    <row r="123" s="19" customFormat="1" x14ac:dyDescent="0.25"/>
    <row r="124" s="19" customFormat="1" x14ac:dyDescent="0.25"/>
    <row r="125" s="19" customFormat="1" x14ac:dyDescent="0.25"/>
    <row r="126" s="19" customFormat="1" x14ac:dyDescent="0.25"/>
    <row r="127" s="19" customFormat="1" x14ac:dyDescent="0.25"/>
    <row r="128" s="19" customFormat="1" x14ac:dyDescent="0.25"/>
    <row r="129" s="19" customFormat="1" x14ac:dyDescent="0.25"/>
    <row r="130" s="19" customFormat="1" x14ac:dyDescent="0.25"/>
    <row r="131" s="19" customFormat="1" x14ac:dyDescent="0.25"/>
    <row r="132" s="19" customFormat="1" x14ac:dyDescent="0.25"/>
    <row r="133" s="19" customFormat="1" x14ac:dyDescent="0.25"/>
    <row r="134" s="19" customFormat="1" x14ac:dyDescent="0.25"/>
    <row r="135" s="19" customFormat="1" x14ac:dyDescent="0.25"/>
    <row r="136" s="19" customFormat="1" x14ac:dyDescent="0.25"/>
    <row r="137" s="19" customFormat="1" x14ac:dyDescent="0.25"/>
    <row r="138" s="19" customFormat="1" x14ac:dyDescent="0.25"/>
    <row r="139" s="19" customFormat="1" x14ac:dyDescent="0.25"/>
    <row r="140" s="19" customFormat="1" x14ac:dyDescent="0.25"/>
    <row r="141" s="19" customFormat="1" x14ac:dyDescent="0.25"/>
    <row r="142" s="19" customFormat="1" x14ac:dyDescent="0.25"/>
    <row r="143" s="19" customFormat="1" x14ac:dyDescent="0.25"/>
    <row r="144" s="19" customFormat="1" x14ac:dyDescent="0.25"/>
    <row r="145" s="19" customFormat="1" x14ac:dyDescent="0.25"/>
    <row r="146" s="19" customFormat="1" x14ac:dyDescent="0.25"/>
    <row r="147" s="19" customFormat="1" x14ac:dyDescent="0.25"/>
    <row r="148" s="19" customFormat="1" x14ac:dyDescent="0.25"/>
    <row r="149" s="19" customFormat="1" x14ac:dyDescent="0.25"/>
    <row r="150" s="19" customFormat="1" x14ac:dyDescent="0.25"/>
    <row r="151" s="19" customFormat="1" x14ac:dyDescent="0.25"/>
    <row r="152" s="19" customFormat="1" x14ac:dyDescent="0.25"/>
    <row r="153" s="19" customFormat="1" x14ac:dyDescent="0.25"/>
    <row r="154" s="19" customFormat="1" x14ac:dyDescent="0.25"/>
    <row r="155" s="19" customFormat="1" x14ac:dyDescent="0.25"/>
    <row r="156" s="19" customFormat="1" x14ac:dyDescent="0.25"/>
    <row r="157" s="19" customFormat="1" x14ac:dyDescent="0.25"/>
    <row r="158" s="19" customFormat="1" x14ac:dyDescent="0.25"/>
    <row r="159" s="19" customFormat="1" x14ac:dyDescent="0.25"/>
    <row r="160" s="19" customFormat="1" x14ac:dyDescent="0.25"/>
    <row r="161" s="19" customFormat="1" x14ac:dyDescent="0.25"/>
    <row r="162" s="19" customFormat="1" x14ac:dyDescent="0.25"/>
    <row r="163" s="19" customFormat="1" x14ac:dyDescent="0.25"/>
    <row r="164" s="19" customFormat="1" x14ac:dyDescent="0.25"/>
    <row r="165" s="19" customFormat="1" x14ac:dyDescent="0.25"/>
    <row r="166" s="19" customFormat="1" x14ac:dyDescent="0.25"/>
    <row r="167" s="19" customFormat="1" x14ac:dyDescent="0.25"/>
    <row r="168" s="19" customFormat="1" x14ac:dyDescent="0.25"/>
    <row r="169" s="19" customFormat="1" x14ac:dyDescent="0.25"/>
    <row r="170" s="19" customFormat="1" x14ac:dyDescent="0.25"/>
    <row r="171" s="19" customFormat="1" x14ac:dyDescent="0.25"/>
    <row r="172" s="19" customFormat="1" x14ac:dyDescent="0.25"/>
    <row r="173" s="19" customFormat="1" x14ac:dyDescent="0.25"/>
    <row r="174" s="19" customFormat="1" x14ac:dyDescent="0.25"/>
    <row r="175" s="19" customFormat="1" x14ac:dyDescent="0.25"/>
    <row r="176" s="19" customFormat="1" x14ac:dyDescent="0.25"/>
    <row r="177" s="19" customFormat="1" x14ac:dyDescent="0.25"/>
    <row r="178" s="19" customFormat="1" x14ac:dyDescent="0.25"/>
    <row r="179" s="19" customFormat="1" x14ac:dyDescent="0.25"/>
    <row r="180" s="19" customFormat="1" x14ac:dyDescent="0.25"/>
    <row r="181" s="19" customFormat="1" x14ac:dyDescent="0.25"/>
    <row r="182" s="19" customFormat="1" x14ac:dyDescent="0.25"/>
    <row r="183" s="19" customFormat="1" x14ac:dyDescent="0.25"/>
    <row r="184" s="19" customFormat="1" x14ac:dyDescent="0.25"/>
    <row r="185" s="19" customFormat="1" x14ac:dyDescent="0.25"/>
    <row r="186" s="19" customFormat="1" x14ac:dyDescent="0.25"/>
    <row r="187" s="19" customFormat="1" x14ac:dyDescent="0.25"/>
    <row r="188" s="19" customFormat="1" x14ac:dyDescent="0.25"/>
    <row r="189" s="19" customFormat="1" x14ac:dyDescent="0.25"/>
    <row r="190" s="19" customFormat="1" x14ac:dyDescent="0.25"/>
    <row r="191" s="19" customFormat="1" x14ac:dyDescent="0.25"/>
    <row r="192" s="19" customFormat="1" x14ac:dyDescent="0.25"/>
    <row r="193" s="19" customFormat="1" x14ac:dyDescent="0.25"/>
    <row r="194" s="19" customFormat="1" x14ac:dyDescent="0.25"/>
    <row r="195" s="19" customFormat="1" x14ac:dyDescent="0.25"/>
    <row r="196" s="19" customFormat="1" x14ac:dyDescent="0.25"/>
    <row r="197" s="19" customFormat="1" x14ac:dyDescent="0.25"/>
    <row r="198" s="19" customFormat="1" x14ac:dyDescent="0.25"/>
    <row r="199" s="19" customFormat="1" x14ac:dyDescent="0.25"/>
    <row r="200" s="19" customFormat="1" x14ac:dyDescent="0.25"/>
    <row r="201" s="19" customFormat="1" x14ac:dyDescent="0.25"/>
    <row r="202" s="19" customFormat="1" x14ac:dyDescent="0.25"/>
    <row r="203" s="19" customFormat="1" x14ac:dyDescent="0.25"/>
  </sheetData>
  <mergeCells count="6">
    <mergeCell ref="B4:E4"/>
    <mergeCell ref="B64:D64"/>
    <mergeCell ref="B76:C76"/>
    <mergeCell ref="B51:I51"/>
    <mergeCell ref="G52:I52"/>
    <mergeCell ref="B52:D5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election activeCell="A2" sqref="A2"/>
    </sheetView>
  </sheetViews>
  <sheetFormatPr defaultRowHeight="15" x14ac:dyDescent="0.25"/>
  <cols>
    <col min="1" max="1" width="17.28515625" style="71" customWidth="1"/>
    <col min="2" max="2" width="34" style="71" customWidth="1"/>
    <col min="3" max="3" width="16.42578125" style="71" customWidth="1"/>
    <col min="4" max="4" width="11.7109375" style="71" customWidth="1"/>
    <col min="5" max="5" width="12" style="71" bestFit="1" customWidth="1"/>
    <col min="6" max="6" width="9.140625" style="71"/>
    <col min="7" max="7" width="17.28515625" style="71" customWidth="1"/>
    <col min="8" max="16384" width="9.140625" style="71"/>
  </cols>
  <sheetData>
    <row r="1" spans="1:10" x14ac:dyDescent="0.25">
      <c r="A1" s="2" t="s">
        <v>414</v>
      </c>
      <c r="B1" s="2"/>
      <c r="C1" s="2"/>
    </row>
    <row r="2" spans="1:10" s="149" customFormat="1" x14ac:dyDescent="0.25">
      <c r="A2" s="148"/>
      <c r="B2" s="148"/>
      <c r="C2" s="148"/>
    </row>
    <row r="3" spans="1:10" x14ac:dyDescent="0.25">
      <c r="A3" s="2"/>
      <c r="B3" s="2" t="s">
        <v>127</v>
      </c>
      <c r="C3" s="2"/>
    </row>
    <row r="4" spans="1:10" ht="62.25" customHeight="1" x14ac:dyDescent="0.25">
      <c r="A4" s="1"/>
      <c r="B4" s="401" t="s">
        <v>379</v>
      </c>
      <c r="C4" s="401"/>
      <c r="D4" s="401"/>
      <c r="E4" s="401"/>
      <c r="F4" s="401"/>
      <c r="G4" s="237"/>
      <c r="H4" s="237"/>
      <c r="I4" s="237"/>
      <c r="J4" s="237"/>
    </row>
    <row r="5" spans="1:10" ht="15" customHeight="1" x14ac:dyDescent="0.25">
      <c r="A5" s="1"/>
      <c r="B5" s="239"/>
      <c r="C5" s="303">
        <v>2015</v>
      </c>
      <c r="D5" s="327">
        <v>2016</v>
      </c>
      <c r="E5" s="239"/>
      <c r="F5" s="241"/>
      <c r="G5" s="70"/>
      <c r="H5" s="70"/>
    </row>
    <row r="6" spans="1:10" ht="15" customHeight="1" x14ac:dyDescent="0.25">
      <c r="A6" s="1"/>
      <c r="B6" s="239" t="s">
        <v>45</v>
      </c>
      <c r="C6" s="266">
        <v>4000</v>
      </c>
      <c r="D6" s="39">
        <v>4100</v>
      </c>
      <c r="E6" s="239"/>
      <c r="F6" s="241"/>
      <c r="G6" s="70"/>
      <c r="H6" s="70"/>
    </row>
    <row r="7" spans="1:10" ht="15" customHeight="1" x14ac:dyDescent="0.25">
      <c r="A7" s="1"/>
      <c r="B7" s="239" t="s">
        <v>91</v>
      </c>
      <c r="C7" s="331">
        <v>1600</v>
      </c>
      <c r="D7" s="332">
        <v>1700</v>
      </c>
      <c r="E7" s="239"/>
      <c r="F7" s="241"/>
      <c r="G7" s="70"/>
      <c r="H7" s="70"/>
    </row>
    <row r="8" spans="1:10" ht="15" customHeight="1" x14ac:dyDescent="0.25">
      <c r="A8" s="1"/>
      <c r="B8" s="239" t="s">
        <v>26</v>
      </c>
      <c r="C8" s="331">
        <v>500</v>
      </c>
      <c r="D8" s="332">
        <v>520</v>
      </c>
      <c r="E8" s="239"/>
      <c r="F8" s="241"/>
      <c r="G8" s="70"/>
      <c r="H8" s="70"/>
    </row>
    <row r="9" spans="1:10" ht="15" customHeight="1" x14ac:dyDescent="0.25">
      <c r="A9" s="1"/>
      <c r="B9" s="239" t="s">
        <v>49</v>
      </c>
      <c r="C9" s="331">
        <v>300</v>
      </c>
      <c r="D9" s="332">
        <v>350</v>
      </c>
      <c r="E9" s="239"/>
      <c r="F9" s="241"/>
      <c r="G9" s="70"/>
      <c r="H9" s="70"/>
    </row>
    <row r="10" spans="1:10" ht="15" customHeight="1" x14ac:dyDescent="0.25">
      <c r="A10" s="1"/>
      <c r="B10" s="239" t="s">
        <v>137</v>
      </c>
      <c r="C10" s="331">
        <v>500</v>
      </c>
      <c r="D10" s="332">
        <v>550</v>
      </c>
      <c r="E10" s="239"/>
      <c r="F10" s="241"/>
      <c r="G10" s="70"/>
      <c r="H10" s="70"/>
    </row>
    <row r="11" spans="1:10" ht="15" customHeight="1" x14ac:dyDescent="0.25">
      <c r="A11" s="1"/>
      <c r="B11" s="239" t="s">
        <v>9</v>
      </c>
      <c r="C11" s="331">
        <v>150</v>
      </c>
      <c r="D11" s="332">
        <v>150</v>
      </c>
      <c r="E11" s="239"/>
      <c r="F11" s="241"/>
      <c r="G11" s="70"/>
      <c r="H11" s="70"/>
    </row>
    <row r="12" spans="1:10" ht="15" customHeight="1" x14ac:dyDescent="0.25">
      <c r="A12" s="1"/>
      <c r="B12" s="239" t="s">
        <v>295</v>
      </c>
      <c r="C12" s="331">
        <v>400</v>
      </c>
      <c r="D12" s="332">
        <v>420</v>
      </c>
      <c r="E12" s="239"/>
      <c r="F12" s="241"/>
      <c r="G12" s="70"/>
      <c r="H12" s="70"/>
    </row>
    <row r="13" spans="1:10" ht="15" customHeight="1" x14ac:dyDescent="0.25">
      <c r="A13" s="1"/>
      <c r="B13" s="239" t="s">
        <v>93</v>
      </c>
      <c r="C13" s="331">
        <v>300</v>
      </c>
      <c r="D13" s="332">
        <v>350</v>
      </c>
      <c r="E13" s="239"/>
      <c r="F13" s="241"/>
      <c r="G13" s="70"/>
      <c r="H13" s="70"/>
    </row>
    <row r="14" spans="1:10" ht="15" customHeight="1" x14ac:dyDescent="0.25">
      <c r="A14" s="1"/>
      <c r="B14" s="239" t="s">
        <v>94</v>
      </c>
      <c r="C14" s="331">
        <v>400</v>
      </c>
      <c r="D14" s="332">
        <v>450</v>
      </c>
      <c r="E14" s="239"/>
      <c r="F14" s="241"/>
      <c r="G14" s="70"/>
      <c r="H14" s="70"/>
    </row>
    <row r="15" spans="1:10" ht="15" customHeight="1" x14ac:dyDescent="0.25">
      <c r="A15" s="1"/>
      <c r="B15" s="239" t="s">
        <v>297</v>
      </c>
      <c r="C15" s="331">
        <v>5000</v>
      </c>
      <c r="D15" s="332">
        <v>5800</v>
      </c>
      <c r="E15" s="239"/>
      <c r="F15" s="241"/>
      <c r="G15" s="70"/>
      <c r="H15" s="70"/>
    </row>
    <row r="16" spans="1:10" ht="15" customHeight="1" x14ac:dyDescent="0.25">
      <c r="A16" s="1"/>
      <c r="B16" s="239" t="s">
        <v>95</v>
      </c>
      <c r="C16" s="331">
        <v>2000</v>
      </c>
      <c r="D16" s="332">
        <v>2400</v>
      </c>
      <c r="E16" s="239"/>
      <c r="F16" s="241"/>
      <c r="G16" s="70"/>
      <c r="H16" s="70"/>
    </row>
    <row r="17" spans="1:8" ht="15" customHeight="1" x14ac:dyDescent="0.25">
      <c r="A17" s="1"/>
      <c r="B17" s="239" t="s">
        <v>96</v>
      </c>
      <c r="C17" s="331">
        <v>1000</v>
      </c>
      <c r="D17" s="332">
        <v>600</v>
      </c>
      <c r="E17" s="239"/>
      <c r="F17" s="241"/>
      <c r="G17" s="70"/>
      <c r="H17" s="70"/>
    </row>
    <row r="18" spans="1:8" x14ac:dyDescent="0.25">
      <c r="A18" s="1"/>
      <c r="B18" s="239" t="s">
        <v>97</v>
      </c>
      <c r="C18" s="331">
        <v>410</v>
      </c>
      <c r="D18" s="332">
        <v>410</v>
      </c>
      <c r="E18" s="239"/>
      <c r="F18" s="241"/>
      <c r="G18" s="70"/>
      <c r="H18" s="70"/>
    </row>
    <row r="19" spans="1:8" x14ac:dyDescent="0.25">
      <c r="A19" s="1"/>
      <c r="B19" s="239" t="s">
        <v>90</v>
      </c>
      <c r="C19" s="331">
        <v>800</v>
      </c>
      <c r="D19" s="332">
        <v>300</v>
      </c>
      <c r="E19" s="239"/>
      <c r="F19" s="241"/>
      <c r="G19" s="70"/>
      <c r="H19" s="70"/>
    </row>
    <row r="20" spans="1:8" s="239" customFormat="1" x14ac:dyDescent="0.25">
      <c r="A20" s="238"/>
      <c r="B20" s="239" t="s">
        <v>301</v>
      </c>
      <c r="C20" s="268"/>
      <c r="D20" s="353"/>
      <c r="F20" s="241"/>
      <c r="G20" s="241"/>
      <c r="H20" s="241"/>
    </row>
    <row r="21" spans="1:8" s="239" customFormat="1" x14ac:dyDescent="0.25">
      <c r="A21" s="238"/>
      <c r="B21" s="239" t="s">
        <v>302</v>
      </c>
      <c r="C21" s="268"/>
      <c r="D21" s="353"/>
      <c r="F21" s="241"/>
      <c r="G21" s="241"/>
      <c r="H21" s="241"/>
    </row>
    <row r="22" spans="1:8" s="239" customFormat="1" x14ac:dyDescent="0.25">
      <c r="A22" s="238"/>
      <c r="D22" s="240"/>
      <c r="E22" s="76"/>
      <c r="F22" s="241"/>
      <c r="G22" s="241"/>
      <c r="H22" s="241"/>
    </row>
    <row r="23" spans="1:8" s="239" customFormat="1" x14ac:dyDescent="0.25">
      <c r="A23" s="238"/>
      <c r="B23" s="239" t="s">
        <v>322</v>
      </c>
      <c r="D23" s="240"/>
      <c r="E23" s="76"/>
      <c r="F23" s="241"/>
      <c r="G23" s="241"/>
      <c r="H23" s="241"/>
    </row>
    <row r="24" spans="1:8" x14ac:dyDescent="0.25">
      <c r="A24" s="2"/>
      <c r="B24" s="3" t="s">
        <v>0</v>
      </c>
      <c r="C24" s="3"/>
      <c r="D24" s="3"/>
      <c r="E24" s="3"/>
      <c r="F24" s="3"/>
      <c r="G24" s="3"/>
      <c r="H24" s="3"/>
    </row>
    <row r="25" spans="1:8" s="24" customFormat="1" x14ac:dyDescent="0.25">
      <c r="A25" s="4"/>
      <c r="B25" s="5"/>
      <c r="C25" s="5"/>
      <c r="D25" s="5"/>
      <c r="E25" s="5"/>
      <c r="F25" s="5"/>
      <c r="G25" s="5"/>
      <c r="H25" s="5"/>
    </row>
    <row r="26" spans="1:8" x14ac:dyDescent="0.25">
      <c r="A26" s="2"/>
      <c r="B26" s="3"/>
      <c r="C26" s="3"/>
      <c r="D26" s="3"/>
      <c r="E26" s="3"/>
      <c r="F26" s="3"/>
      <c r="G26" s="3"/>
      <c r="H26" s="3"/>
    </row>
    <row r="27" spans="1:8" x14ac:dyDescent="0.25">
      <c r="A27" s="2"/>
      <c r="B27" s="6" t="s">
        <v>1</v>
      </c>
      <c r="C27" s="6"/>
      <c r="D27" s="6"/>
      <c r="E27" s="6"/>
      <c r="F27" s="6"/>
      <c r="G27" s="174"/>
      <c r="H27" s="174"/>
    </row>
    <row r="28" spans="1:8" x14ac:dyDescent="0.25">
      <c r="A28" s="2"/>
      <c r="B28" s="7" t="s">
        <v>2</v>
      </c>
      <c r="C28" s="3"/>
      <c r="D28" s="3"/>
      <c r="E28" s="3"/>
      <c r="F28" s="3"/>
      <c r="G28" s="174"/>
      <c r="H28" s="174"/>
    </row>
    <row r="29" spans="1:8" s="20" customFormat="1" x14ac:dyDescent="0.25">
      <c r="A29" s="139"/>
      <c r="B29" s="139" t="s">
        <v>3</v>
      </c>
      <c r="C29" s="139"/>
      <c r="D29" s="139"/>
      <c r="E29" s="139"/>
      <c r="F29" s="139"/>
      <c r="G29" s="139"/>
      <c r="H29" s="139"/>
    </row>
    <row r="31" spans="1:8" x14ac:dyDescent="0.25">
      <c r="B31" s="2" t="s">
        <v>4</v>
      </c>
      <c r="C31" s="71" t="s">
        <v>0</v>
      </c>
    </row>
    <row r="32" spans="1:8" x14ac:dyDescent="0.25">
      <c r="C32" s="303">
        <v>2015</v>
      </c>
      <c r="D32" s="327">
        <v>2016</v>
      </c>
    </row>
    <row r="33" spans="1:8" x14ac:dyDescent="0.25">
      <c r="A33" s="9" t="s">
        <v>0</v>
      </c>
      <c r="B33" s="71" t="s">
        <v>45</v>
      </c>
      <c r="C33" s="333">
        <v>4000</v>
      </c>
      <c r="D33" s="334">
        <v>4100</v>
      </c>
    </row>
    <row r="34" spans="1:8" x14ac:dyDescent="0.25">
      <c r="A34" s="10"/>
      <c r="B34" s="109" t="s">
        <v>91</v>
      </c>
      <c r="C34" s="335">
        <v>1600</v>
      </c>
      <c r="D34" s="336">
        <v>1700</v>
      </c>
      <c r="H34" s="12"/>
    </row>
    <row r="35" spans="1:8" x14ac:dyDescent="0.25">
      <c r="A35" s="10"/>
      <c r="B35" s="71" t="s">
        <v>26</v>
      </c>
      <c r="C35" s="335">
        <v>500</v>
      </c>
      <c r="D35" s="336">
        <v>520</v>
      </c>
    </row>
    <row r="36" spans="1:8" x14ac:dyDescent="0.25">
      <c r="A36" s="10"/>
      <c r="B36" s="71" t="s">
        <v>49</v>
      </c>
      <c r="C36" s="335">
        <v>300</v>
      </c>
      <c r="D36" s="336">
        <v>350</v>
      </c>
    </row>
    <row r="37" spans="1:8" x14ac:dyDescent="0.25">
      <c r="A37" s="10"/>
      <c r="B37" s="109" t="s">
        <v>22</v>
      </c>
      <c r="C37" s="335">
        <v>500</v>
      </c>
      <c r="D37" s="336">
        <v>550</v>
      </c>
    </row>
    <row r="38" spans="1:8" x14ac:dyDescent="0.25">
      <c r="A38" s="10"/>
      <c r="B38" s="109" t="s">
        <v>9</v>
      </c>
      <c r="C38" s="335">
        <v>150</v>
      </c>
      <c r="D38" s="336">
        <v>150</v>
      </c>
    </row>
    <row r="39" spans="1:8" x14ac:dyDescent="0.25">
      <c r="A39" s="10"/>
      <c r="B39" s="109" t="s">
        <v>92</v>
      </c>
      <c r="C39" s="335">
        <v>400</v>
      </c>
      <c r="D39" s="336">
        <v>420</v>
      </c>
    </row>
    <row r="40" spans="1:8" x14ac:dyDescent="0.25">
      <c r="A40" s="10"/>
      <c r="B40" s="239" t="s">
        <v>93</v>
      </c>
      <c r="C40" s="335">
        <v>300</v>
      </c>
      <c r="D40" s="336">
        <v>350</v>
      </c>
    </row>
    <row r="41" spans="1:8" x14ac:dyDescent="0.25">
      <c r="A41" s="10"/>
      <c r="B41" s="239" t="s">
        <v>94</v>
      </c>
      <c r="C41" s="335">
        <v>400</v>
      </c>
      <c r="D41" s="336">
        <v>450</v>
      </c>
    </row>
    <row r="42" spans="1:8" x14ac:dyDescent="0.25">
      <c r="A42" s="10" t="s">
        <v>0</v>
      </c>
      <c r="B42" s="109" t="s">
        <v>43</v>
      </c>
      <c r="C42" s="335">
        <v>5000</v>
      </c>
      <c r="D42" s="336">
        <v>5800</v>
      </c>
    </row>
    <row r="43" spans="1:8" x14ac:dyDescent="0.25">
      <c r="A43" s="10"/>
      <c r="B43" s="109" t="s">
        <v>95</v>
      </c>
      <c r="C43" s="335">
        <v>2000</v>
      </c>
      <c r="D43" s="336">
        <v>2400</v>
      </c>
    </row>
    <row r="44" spans="1:8" x14ac:dyDescent="0.25">
      <c r="A44" s="10"/>
      <c r="B44" s="109" t="s">
        <v>96</v>
      </c>
      <c r="C44" s="335">
        <v>1000</v>
      </c>
      <c r="D44" s="336">
        <v>600</v>
      </c>
    </row>
    <row r="45" spans="1:8" x14ac:dyDescent="0.25">
      <c r="A45" s="10" t="s">
        <v>0</v>
      </c>
      <c r="B45" s="239" t="s">
        <v>97</v>
      </c>
      <c r="C45" s="335">
        <v>410</v>
      </c>
      <c r="D45" s="336">
        <v>410</v>
      </c>
    </row>
    <row r="46" spans="1:8" x14ac:dyDescent="0.25">
      <c r="A46" s="10"/>
      <c r="B46" s="109" t="s">
        <v>90</v>
      </c>
      <c r="C46" s="335">
        <v>800</v>
      </c>
      <c r="D46" s="336">
        <v>300</v>
      </c>
    </row>
    <row r="47" spans="1:8" s="239" customFormat="1" x14ac:dyDescent="0.25">
      <c r="A47" s="10"/>
      <c r="C47" s="337"/>
      <c r="D47" s="338"/>
    </row>
    <row r="48" spans="1:8" s="149" customFormat="1" x14ac:dyDescent="0.25">
      <c r="A48" s="158"/>
      <c r="C48" s="339"/>
      <c r="D48" s="340"/>
    </row>
    <row r="49" spans="1:9" s="239" customFormat="1" x14ac:dyDescent="0.25">
      <c r="A49" s="10"/>
      <c r="C49" s="337"/>
      <c r="D49" s="338"/>
    </row>
    <row r="50" spans="1:9" x14ac:dyDescent="0.25">
      <c r="A50" s="10"/>
      <c r="B50" s="3" t="s">
        <v>299</v>
      </c>
      <c r="D50" s="78"/>
      <c r="E50" s="79"/>
    </row>
    <row r="51" spans="1:9" s="19" customFormat="1" x14ac:dyDescent="0.25">
      <c r="A51" s="18"/>
      <c r="C51" s="413" t="s">
        <v>44</v>
      </c>
      <c r="D51" s="413"/>
      <c r="E51" s="114"/>
      <c r="F51" s="114"/>
      <c r="G51" s="114"/>
      <c r="H51" s="114"/>
      <c r="I51" s="114"/>
    </row>
    <row r="52" spans="1:9" s="19" customFormat="1" x14ac:dyDescent="0.25">
      <c r="A52" s="18"/>
      <c r="B52" s="115"/>
      <c r="C52" s="277">
        <v>2015</v>
      </c>
      <c r="D52" s="277">
        <v>2016</v>
      </c>
      <c r="G52" s="413"/>
      <c r="H52" s="413"/>
      <c r="I52" s="413"/>
    </row>
    <row r="53" spans="1:9" s="19" customFormat="1" x14ac:dyDescent="0.25">
      <c r="A53" s="18"/>
      <c r="B53" s="19" t="str">
        <f t="shared" ref="B53:D54" si="0">B33</f>
        <v>Revenue</v>
      </c>
      <c r="C53" s="299">
        <f t="shared" si="0"/>
        <v>4000</v>
      </c>
      <c r="D53" s="299">
        <f t="shared" si="0"/>
        <v>4100</v>
      </c>
    </row>
    <row r="54" spans="1:9" s="19" customFormat="1" x14ac:dyDescent="0.25">
      <c r="A54" s="18"/>
      <c r="B54" s="19" t="str">
        <f t="shared" si="0"/>
        <v>Cost of goods sold</v>
      </c>
      <c r="C54" s="343">
        <f t="shared" si="0"/>
        <v>1600</v>
      </c>
      <c r="D54" s="343">
        <f t="shared" si="0"/>
        <v>1700</v>
      </c>
    </row>
    <row r="55" spans="1:9" s="19" customFormat="1" x14ac:dyDescent="0.25">
      <c r="A55" s="18"/>
      <c r="B55" s="19" t="str">
        <f>B37</f>
        <v>Administrative expenses</v>
      </c>
      <c r="C55" s="343">
        <f>C37</f>
        <v>500</v>
      </c>
      <c r="D55" s="343">
        <f>D37</f>
        <v>550</v>
      </c>
    </row>
    <row r="56" spans="1:9" s="19" customFormat="1" x14ac:dyDescent="0.25">
      <c r="A56" s="18"/>
      <c r="B56" s="19" t="str">
        <f>B35</f>
        <v>Depreciation</v>
      </c>
      <c r="C56" s="343">
        <f>C35</f>
        <v>500</v>
      </c>
      <c r="D56" s="343">
        <f>D35</f>
        <v>520</v>
      </c>
    </row>
    <row r="57" spans="1:9" s="19" customFormat="1" x14ac:dyDescent="0.25">
      <c r="A57" s="18" t="s">
        <v>0</v>
      </c>
      <c r="B57" s="19" t="str">
        <f>B38</f>
        <v>Interest expense</v>
      </c>
      <c r="C57" s="355">
        <f>C38</f>
        <v>150</v>
      </c>
      <c r="D57" s="355">
        <f>D38</f>
        <v>150</v>
      </c>
    </row>
    <row r="58" spans="1:9" s="19" customFormat="1" x14ac:dyDescent="0.25">
      <c r="A58" s="18"/>
      <c r="B58" s="19" t="s">
        <v>67</v>
      </c>
      <c r="C58" s="299">
        <f>C53-C54-C55-C56-C57</f>
        <v>1250</v>
      </c>
      <c r="D58" s="299">
        <f>D53-D54-D55-D56-D57</f>
        <v>1180</v>
      </c>
    </row>
    <row r="59" spans="1:9" s="19" customFormat="1" x14ac:dyDescent="0.25">
      <c r="A59" s="18"/>
      <c r="B59" s="19" t="str">
        <f>B39</f>
        <v>Federal and state taxes</v>
      </c>
      <c r="C59" s="355">
        <f>C39</f>
        <v>400</v>
      </c>
      <c r="D59" s="355">
        <f>D39</f>
        <v>420</v>
      </c>
    </row>
    <row r="60" spans="1:9" s="19" customFormat="1" x14ac:dyDescent="0.25">
      <c r="A60" s="18"/>
      <c r="B60" s="19" t="s">
        <v>31</v>
      </c>
      <c r="C60" s="356">
        <f>C58-C59</f>
        <v>850</v>
      </c>
      <c r="D60" s="356">
        <f>D58-D59</f>
        <v>760</v>
      </c>
    </row>
    <row r="61" spans="1:9" s="19" customFormat="1" x14ac:dyDescent="0.25">
      <c r="A61" s="18"/>
    </row>
    <row r="62" spans="1:9" s="19" customFormat="1" x14ac:dyDescent="0.25">
      <c r="A62" s="18"/>
      <c r="B62" s="19" t="s">
        <v>79</v>
      </c>
      <c r="C62" s="56">
        <f>C59/C58</f>
        <v>0.32</v>
      </c>
      <c r="D62" s="56">
        <f>D59/D58</f>
        <v>0.3559322033898305</v>
      </c>
    </row>
    <row r="63" spans="1:9" x14ac:dyDescent="0.25">
      <c r="A63" s="10"/>
    </row>
    <row r="64" spans="1:9" x14ac:dyDescent="0.25">
      <c r="A64" s="10"/>
      <c r="B64" s="20"/>
      <c r="C64" s="20"/>
      <c r="D64" s="20"/>
      <c r="G64" s="17"/>
      <c r="H64" s="17"/>
    </row>
    <row r="65" spans="1:8" x14ac:dyDescent="0.25">
      <c r="A65" s="17"/>
      <c r="B65" s="21"/>
      <c r="C65" s="80"/>
      <c r="D65" s="80"/>
      <c r="E65" s="17"/>
      <c r="F65" s="19"/>
      <c r="G65" s="17"/>
      <c r="H65" s="17"/>
    </row>
    <row r="66" spans="1:8" x14ac:dyDescent="0.25">
      <c r="A66" s="17"/>
      <c r="B66" s="21"/>
      <c r="C66" s="23"/>
      <c r="D66" s="20"/>
      <c r="E66" s="17"/>
      <c r="F66" s="19"/>
      <c r="G66" s="17"/>
      <c r="H66" s="17"/>
    </row>
    <row r="67" spans="1:8" x14ac:dyDescent="0.25">
      <c r="A67" s="17"/>
      <c r="B67" s="20"/>
      <c r="C67" s="22"/>
      <c r="D67" s="20"/>
      <c r="E67" s="17"/>
      <c r="F67" s="19"/>
      <c r="G67" s="17"/>
      <c r="H67" s="17"/>
    </row>
    <row r="68" spans="1:8" x14ac:dyDescent="0.25">
      <c r="A68" s="17"/>
      <c r="B68" s="20"/>
      <c r="C68" s="22"/>
      <c r="D68" s="20"/>
      <c r="E68" s="17"/>
      <c r="F68" s="19"/>
      <c r="G68" s="17"/>
      <c r="H68" s="17"/>
    </row>
    <row r="69" spans="1:8" x14ac:dyDescent="0.25">
      <c r="A69" s="17"/>
      <c r="B69" s="20"/>
      <c r="C69" s="22"/>
      <c r="D69" s="19"/>
      <c r="E69" s="17"/>
      <c r="F69" s="19"/>
      <c r="G69" s="17"/>
      <c r="H69" s="17"/>
    </row>
    <row r="70" spans="1:8" x14ac:dyDescent="0.25">
      <c r="A70" s="17"/>
      <c r="C70" s="19"/>
      <c r="D70" s="19"/>
      <c r="E70" s="17"/>
      <c r="F70" s="19"/>
    </row>
    <row r="71" spans="1:8" x14ac:dyDescent="0.25">
      <c r="B71" s="3"/>
      <c r="C71" s="19"/>
      <c r="D71" s="19"/>
      <c r="E71" s="19"/>
      <c r="F71" s="19"/>
    </row>
    <row r="72" spans="1:8" x14ac:dyDescent="0.25">
      <c r="B72" s="19"/>
      <c r="C72" s="19"/>
      <c r="D72" s="19"/>
      <c r="E72" s="19"/>
      <c r="F72" s="19"/>
    </row>
    <row r="73" spans="1:8" x14ac:dyDescent="0.25">
      <c r="E73" s="19"/>
      <c r="F73" s="19"/>
    </row>
  </sheetData>
  <mergeCells count="3">
    <mergeCell ref="G52:I52"/>
    <mergeCell ref="C51:D51"/>
    <mergeCell ref="B4:F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4"/>
  <sheetViews>
    <sheetView topLeftCell="A37" workbookViewId="0">
      <selection activeCell="B43" sqref="B43"/>
    </sheetView>
  </sheetViews>
  <sheetFormatPr defaultRowHeight="15" x14ac:dyDescent="0.25"/>
  <sheetData>
    <row r="4" spans="2:10" x14ac:dyDescent="0.25">
      <c r="B4" s="417" t="s">
        <v>40</v>
      </c>
      <c r="C4" s="417"/>
      <c r="D4" s="417"/>
      <c r="E4" s="417"/>
      <c r="F4" s="417"/>
      <c r="G4" s="417"/>
      <c r="H4" s="417"/>
      <c r="I4" s="417"/>
      <c r="J4" s="417"/>
    </row>
  </sheetData>
  <mergeCells count="1">
    <mergeCell ref="B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workbookViewId="0">
      <selection activeCell="E8" sqref="E8"/>
    </sheetView>
  </sheetViews>
  <sheetFormatPr defaultRowHeight="15" x14ac:dyDescent="0.25"/>
  <cols>
    <col min="1" max="1" width="17.28515625" style="57" customWidth="1"/>
    <col min="2" max="2" width="41.85546875" style="57" customWidth="1"/>
    <col min="3" max="3" width="16" style="57" customWidth="1"/>
    <col min="4" max="4" width="11.7109375" style="57" customWidth="1"/>
    <col min="5" max="16384" width="9.140625" style="57"/>
  </cols>
  <sheetData>
    <row r="1" spans="1:10" x14ac:dyDescent="0.25">
      <c r="A1" s="2" t="s">
        <v>390</v>
      </c>
      <c r="B1" s="2"/>
    </row>
    <row r="2" spans="1:10" s="149" customFormat="1" x14ac:dyDescent="0.25">
      <c r="A2" s="148"/>
      <c r="B2" s="148"/>
    </row>
    <row r="3" spans="1:10" x14ac:dyDescent="0.25">
      <c r="A3" s="2" t="s">
        <v>0</v>
      </c>
      <c r="B3" s="2" t="s">
        <v>127</v>
      </c>
    </row>
    <row r="4" spans="1:10" ht="62.25" customHeight="1" x14ac:dyDescent="0.25">
      <c r="A4" s="1"/>
      <c r="B4" s="401" t="s">
        <v>327</v>
      </c>
      <c r="C4" s="401"/>
      <c r="D4" s="401"/>
      <c r="E4" s="401"/>
      <c r="F4" s="401"/>
      <c r="G4" s="401"/>
      <c r="H4" s="401"/>
      <c r="I4" s="401"/>
      <c r="J4" s="401"/>
    </row>
    <row r="5" spans="1:10" ht="15" customHeight="1" x14ac:dyDescent="0.25">
      <c r="A5" s="2"/>
      <c r="B5" s="3"/>
      <c r="C5" s="3"/>
      <c r="D5" s="3"/>
      <c r="E5" s="3"/>
      <c r="F5" s="3"/>
      <c r="G5" s="3"/>
      <c r="H5" s="3"/>
    </row>
    <row r="6" spans="1:10" s="149" customFormat="1" x14ac:dyDescent="0.25">
      <c r="A6" s="148"/>
      <c r="B6" s="151"/>
      <c r="C6" s="151"/>
      <c r="D6" s="151"/>
      <c r="E6" s="151"/>
      <c r="F6" s="151"/>
      <c r="G6" s="151"/>
      <c r="H6" s="151"/>
    </row>
    <row r="7" spans="1:10" x14ac:dyDescent="0.25">
      <c r="A7" s="2"/>
      <c r="B7" s="3"/>
      <c r="C7" s="3"/>
      <c r="D7" s="3"/>
      <c r="E7" s="3"/>
      <c r="F7" s="3"/>
      <c r="G7" s="3"/>
      <c r="H7" s="3"/>
    </row>
    <row r="8" spans="1:10" x14ac:dyDescent="0.25">
      <c r="A8" s="2"/>
      <c r="B8" s="6" t="s">
        <v>1</v>
      </c>
      <c r="C8" s="6"/>
      <c r="D8" s="6"/>
      <c r="E8" s="6"/>
      <c r="F8" s="6"/>
      <c r="G8" s="174"/>
      <c r="H8" s="174"/>
      <c r="I8" s="194"/>
    </row>
    <row r="9" spans="1:10" x14ac:dyDescent="0.25">
      <c r="A9" s="2"/>
      <c r="B9" s="7" t="s">
        <v>2</v>
      </c>
      <c r="C9" s="3"/>
      <c r="D9" s="3"/>
      <c r="E9" s="3"/>
      <c r="F9" s="3"/>
      <c r="G9" s="3"/>
      <c r="H9" s="3"/>
    </row>
    <row r="10" spans="1:10" s="20" customFormat="1" x14ac:dyDescent="0.25">
      <c r="A10" s="139"/>
      <c r="B10" s="139" t="s">
        <v>3</v>
      </c>
      <c r="C10" s="139"/>
      <c r="D10" s="139"/>
      <c r="E10" s="139"/>
      <c r="F10" s="139"/>
      <c r="G10" s="139"/>
      <c r="H10" s="139"/>
    </row>
    <row r="12" spans="1:10" x14ac:dyDescent="0.25">
      <c r="B12" s="2" t="s">
        <v>4</v>
      </c>
      <c r="C12" s="57" t="s">
        <v>0</v>
      </c>
    </row>
    <row r="13" spans="1:10" x14ac:dyDescent="0.25">
      <c r="B13" s="2"/>
      <c r="C13" s="170">
        <v>2015</v>
      </c>
      <c r="D13" s="170">
        <v>2016</v>
      </c>
    </row>
    <row r="14" spans="1:10" s="59" customFormat="1" x14ac:dyDescent="0.25">
      <c r="B14" s="11" t="s">
        <v>143</v>
      </c>
      <c r="C14" s="153">
        <v>1100000</v>
      </c>
      <c r="D14" s="169" t="s">
        <v>0</v>
      </c>
    </row>
    <row r="15" spans="1:10" s="59" customFormat="1" x14ac:dyDescent="0.25">
      <c r="B15" s="11" t="s">
        <v>144</v>
      </c>
      <c r="C15" s="153">
        <v>3400000</v>
      </c>
      <c r="D15" s="153">
        <v>3700000</v>
      </c>
    </row>
    <row r="16" spans="1:10" s="59" customFormat="1" x14ac:dyDescent="0.25">
      <c r="B16" s="11" t="s">
        <v>35</v>
      </c>
      <c r="C16" s="153"/>
      <c r="D16" s="153">
        <v>900000</v>
      </c>
    </row>
    <row r="17" spans="1:8" s="59" customFormat="1" x14ac:dyDescent="0.25">
      <c r="B17" s="2"/>
    </row>
    <row r="18" spans="1:8" s="149" customFormat="1" x14ac:dyDescent="0.25">
      <c r="B18" s="148"/>
    </row>
    <row r="19" spans="1:8" x14ac:dyDescent="0.25">
      <c r="A19" s="10"/>
      <c r="E19" s="11"/>
      <c r="H19" s="12"/>
    </row>
    <row r="20" spans="1:8" x14ac:dyDescent="0.25">
      <c r="A20" s="10"/>
      <c r="B20" s="2" t="s">
        <v>5</v>
      </c>
    </row>
    <row r="21" spans="1:8" x14ac:dyDescent="0.25">
      <c r="A21" s="10"/>
      <c r="B21" s="19" t="s">
        <v>0</v>
      </c>
      <c r="C21" s="43" t="s">
        <v>0</v>
      </c>
      <c r="D21" s="31"/>
    </row>
    <row r="22" spans="1:8" x14ac:dyDescent="0.25">
      <c r="A22" s="10"/>
      <c r="B22" s="19" t="s">
        <v>97</v>
      </c>
      <c r="C22" s="43">
        <f>C15+D16-D15</f>
        <v>600000</v>
      </c>
      <c r="D22" s="31"/>
    </row>
    <row r="23" spans="1:8" x14ac:dyDescent="0.25">
      <c r="A23" s="10"/>
      <c r="B23" s="31"/>
      <c r="C23" s="68"/>
      <c r="D23" s="31"/>
    </row>
    <row r="24" spans="1:8" x14ac:dyDescent="0.25">
      <c r="A24" s="10"/>
      <c r="B24" s="31"/>
      <c r="C24" s="45"/>
      <c r="D24" s="31"/>
    </row>
    <row r="25" spans="1:8" x14ac:dyDescent="0.25">
      <c r="A25" s="10"/>
      <c r="B25" s="31"/>
      <c r="C25" s="46"/>
      <c r="D25" s="31"/>
    </row>
    <row r="26" spans="1:8" x14ac:dyDescent="0.25">
      <c r="A26" s="10"/>
      <c r="B26" s="31"/>
      <c r="C26" s="43"/>
      <c r="D26" s="33"/>
    </row>
    <row r="27" spans="1:8" x14ac:dyDescent="0.25">
      <c r="A27" s="10" t="s">
        <v>0</v>
      </c>
      <c r="B27" s="31"/>
      <c r="C27" s="45"/>
      <c r="D27" s="56"/>
    </row>
    <row r="28" spans="1:8" x14ac:dyDescent="0.25">
      <c r="A28" s="10"/>
      <c r="B28" s="31"/>
      <c r="C28" s="46"/>
    </row>
    <row r="29" spans="1:8" x14ac:dyDescent="0.25">
      <c r="A29" s="10"/>
      <c r="B29" s="31"/>
      <c r="C29" s="43"/>
    </row>
    <row r="30" spans="1:8" x14ac:dyDescent="0.25">
      <c r="A30" s="10"/>
      <c r="B30" s="31"/>
      <c r="C30" s="45"/>
    </row>
    <row r="31" spans="1:8" x14ac:dyDescent="0.25">
      <c r="A31" s="10"/>
      <c r="B31" s="31"/>
      <c r="C31" s="46"/>
    </row>
    <row r="32" spans="1:8" x14ac:dyDescent="0.25">
      <c r="A32" s="10"/>
      <c r="B32" s="31"/>
      <c r="C32" s="43"/>
    </row>
    <row r="33" spans="1:8" x14ac:dyDescent="0.25">
      <c r="A33" s="10"/>
      <c r="B33" s="31"/>
      <c r="C33" s="45"/>
    </row>
    <row r="34" spans="1:8" x14ac:dyDescent="0.25">
      <c r="A34" s="10"/>
      <c r="B34" s="11"/>
      <c r="C34" s="46"/>
    </row>
    <row r="35" spans="1:8" x14ac:dyDescent="0.25">
      <c r="A35" s="10" t="s">
        <v>0</v>
      </c>
      <c r="B35" s="11"/>
      <c r="C35" s="43"/>
    </row>
    <row r="36" spans="1:8" x14ac:dyDescent="0.25">
      <c r="A36" s="10"/>
      <c r="B36" s="11"/>
      <c r="C36" s="43"/>
    </row>
    <row r="37" spans="1:8" x14ac:dyDescent="0.25">
      <c r="A37" s="10"/>
      <c r="B37" s="11"/>
      <c r="C37" s="43"/>
    </row>
    <row r="38" spans="1:8" x14ac:dyDescent="0.25">
      <c r="A38" s="10"/>
      <c r="B38" s="11"/>
      <c r="C38" s="47"/>
    </row>
    <row r="39" spans="1:8" x14ac:dyDescent="0.25">
      <c r="A39" s="10"/>
      <c r="B39" s="11"/>
      <c r="C39" s="44"/>
    </row>
    <row r="40" spans="1:8" x14ac:dyDescent="0.25">
      <c r="A40" s="10"/>
    </row>
    <row r="41" spans="1:8" x14ac:dyDescent="0.25">
      <c r="A41" s="10"/>
      <c r="B41" s="57" t="s">
        <v>0</v>
      </c>
      <c r="C41" s="57" t="s">
        <v>0</v>
      </c>
    </row>
    <row r="42" spans="1:8" x14ac:dyDescent="0.25">
      <c r="A42" s="10"/>
    </row>
    <row r="43" spans="1:8" x14ac:dyDescent="0.25">
      <c r="A43" s="17"/>
      <c r="B43" s="20"/>
      <c r="C43" s="20"/>
      <c r="D43" s="20"/>
      <c r="E43" s="17"/>
      <c r="F43" s="19"/>
      <c r="G43" s="17"/>
      <c r="H43" s="17"/>
    </row>
    <row r="44" spans="1:8" x14ac:dyDescent="0.25">
      <c r="A44" s="17"/>
      <c r="B44" s="21"/>
      <c r="C44" s="22"/>
      <c r="D44" s="20"/>
      <c r="E44" s="17"/>
      <c r="F44" s="19"/>
      <c r="G44" s="17"/>
      <c r="H44" s="17"/>
    </row>
    <row r="45" spans="1:8" x14ac:dyDescent="0.25">
      <c r="A45" s="17"/>
      <c r="B45" s="21"/>
      <c r="C45" s="23"/>
      <c r="D45" s="20"/>
      <c r="E45" s="17"/>
      <c r="F45" s="19"/>
      <c r="G45" s="17"/>
      <c r="H45" s="17"/>
    </row>
    <row r="46" spans="1:8" x14ac:dyDescent="0.25">
      <c r="A46" s="17"/>
      <c r="B46" s="20"/>
      <c r="C46" s="22"/>
      <c r="D46" s="20"/>
      <c r="E46" s="17"/>
      <c r="F46" s="19"/>
      <c r="G46" s="17"/>
      <c r="H46" s="17"/>
    </row>
    <row r="47" spans="1:8" x14ac:dyDescent="0.25">
      <c r="A47" s="17"/>
      <c r="B47" s="20"/>
      <c r="C47" s="22"/>
      <c r="D47" s="20"/>
      <c r="E47" s="17"/>
      <c r="F47" s="19"/>
      <c r="G47" s="17"/>
      <c r="H47" s="17"/>
    </row>
    <row r="48" spans="1:8" x14ac:dyDescent="0.25">
      <c r="A48" s="17"/>
      <c r="B48" s="20"/>
      <c r="C48" s="22"/>
      <c r="D48" s="19"/>
      <c r="E48" s="17"/>
      <c r="F48" s="19"/>
      <c r="G48" s="17"/>
      <c r="H48" s="17"/>
    </row>
    <row r="49" spans="2:6" x14ac:dyDescent="0.25">
      <c r="C49" s="19"/>
      <c r="D49" s="19"/>
      <c r="E49" s="19"/>
      <c r="F49" s="19"/>
    </row>
    <row r="50" spans="2:6" x14ac:dyDescent="0.25">
      <c r="B50" s="3"/>
      <c r="C50" s="19"/>
      <c r="D50" s="19"/>
      <c r="E50" s="19"/>
      <c r="F50" s="19"/>
    </row>
    <row r="51" spans="2:6" x14ac:dyDescent="0.25">
      <c r="B51" s="19"/>
      <c r="C51" s="19"/>
      <c r="D51" s="19"/>
      <c r="E51" s="19"/>
      <c r="F51" s="19"/>
    </row>
  </sheetData>
  <mergeCells count="1">
    <mergeCell ref="B4:J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workbookViewId="0">
      <selection activeCell="E3" sqref="E3"/>
    </sheetView>
  </sheetViews>
  <sheetFormatPr defaultRowHeight="15" x14ac:dyDescent="0.25"/>
  <cols>
    <col min="1" max="1" width="17.28515625" style="57" customWidth="1"/>
    <col min="2" max="2" width="35.7109375" style="57" customWidth="1"/>
    <col min="3" max="3" width="16" style="57" customWidth="1"/>
    <col min="4" max="4" width="11.7109375" style="57" customWidth="1"/>
    <col min="5" max="5" width="9.140625" style="57"/>
    <col min="6" max="6" width="22" style="57" customWidth="1"/>
    <col min="7" max="7" width="17.5703125" style="57" customWidth="1"/>
    <col min="8" max="16384" width="9.140625" style="57"/>
  </cols>
  <sheetData>
    <row r="1" spans="1:14" x14ac:dyDescent="0.25">
      <c r="A1" s="2" t="s">
        <v>391</v>
      </c>
      <c r="B1" s="2"/>
    </row>
    <row r="2" spans="1:14" s="149" customFormat="1" x14ac:dyDescent="0.25">
      <c r="A2" s="148"/>
      <c r="B2" s="148"/>
    </row>
    <row r="3" spans="1:14" x14ac:dyDescent="0.25">
      <c r="A3" s="2" t="s">
        <v>0</v>
      </c>
      <c r="B3" s="2" t="s">
        <v>127</v>
      </c>
    </row>
    <row r="4" spans="1:14" ht="22.5" customHeight="1" x14ac:dyDescent="0.25">
      <c r="A4" s="1"/>
      <c r="B4" s="401" t="s">
        <v>161</v>
      </c>
      <c r="C4" s="401"/>
      <c r="D4" s="401"/>
      <c r="E4" s="401"/>
      <c r="F4" s="401"/>
      <c r="G4" s="401"/>
      <c r="H4" s="401"/>
      <c r="I4" s="401"/>
      <c r="J4" s="401"/>
    </row>
    <row r="5" spans="1:14" s="130" customFormat="1" ht="22.5" customHeight="1" x14ac:dyDescent="0.25">
      <c r="A5" s="1"/>
      <c r="B5" s="128"/>
      <c r="C5" s="128"/>
      <c r="D5" s="128"/>
      <c r="E5" s="128"/>
      <c r="F5" s="128"/>
      <c r="G5" s="128"/>
      <c r="H5" s="128"/>
      <c r="I5" s="128"/>
      <c r="J5" s="128"/>
    </row>
    <row r="6" spans="1:14" ht="14.25" customHeight="1" x14ac:dyDescent="0.25">
      <c r="A6" s="1"/>
      <c r="B6" s="400" t="s">
        <v>145</v>
      </c>
      <c r="C6" s="402"/>
      <c r="D6" s="402"/>
      <c r="E6" s="402"/>
      <c r="F6" s="402"/>
      <c r="G6" s="402"/>
      <c r="H6" s="402"/>
      <c r="J6" s="61"/>
      <c r="K6" s="61"/>
      <c r="L6" s="61"/>
      <c r="M6" s="61"/>
      <c r="N6" s="61"/>
    </row>
    <row r="7" spans="1:14" ht="29.25" customHeight="1" x14ac:dyDescent="0.25">
      <c r="A7" s="1"/>
      <c r="B7" s="63" t="s">
        <v>11</v>
      </c>
      <c r="C7" s="171">
        <v>2015</v>
      </c>
      <c r="D7" s="171">
        <v>2016</v>
      </c>
      <c r="E7" s="171"/>
      <c r="F7" s="1" t="s">
        <v>146</v>
      </c>
      <c r="G7" s="171">
        <v>2015</v>
      </c>
      <c r="H7" s="171">
        <v>2016</v>
      </c>
      <c r="J7" s="61"/>
      <c r="K7" s="61"/>
      <c r="L7" s="61"/>
      <c r="M7" s="61"/>
      <c r="N7" s="61"/>
    </row>
    <row r="8" spans="1:14" ht="14.25" customHeight="1" x14ac:dyDescent="0.25">
      <c r="A8" s="1"/>
      <c r="B8" s="61" t="s">
        <v>42</v>
      </c>
      <c r="C8" s="172">
        <v>90</v>
      </c>
      <c r="D8" s="172">
        <v>140</v>
      </c>
      <c r="E8" s="61"/>
      <c r="F8" s="61" t="s">
        <v>103</v>
      </c>
      <c r="G8" s="172">
        <v>50</v>
      </c>
      <c r="H8" s="172">
        <v>60</v>
      </c>
      <c r="J8" s="61"/>
      <c r="K8" s="61"/>
      <c r="L8" s="61"/>
      <c r="M8" s="61"/>
      <c r="N8" s="61"/>
    </row>
    <row r="9" spans="1:14" ht="14.25" customHeight="1" x14ac:dyDescent="0.25">
      <c r="A9" s="1"/>
      <c r="B9" s="61" t="s">
        <v>43</v>
      </c>
      <c r="C9" s="61">
        <v>800</v>
      </c>
      <c r="D9" s="61">
        <v>900</v>
      </c>
      <c r="E9" s="61"/>
      <c r="F9" s="61" t="s">
        <v>95</v>
      </c>
      <c r="G9" s="61">
        <v>600</v>
      </c>
      <c r="H9" s="61">
        <v>750</v>
      </c>
      <c r="J9" s="61"/>
      <c r="K9" s="61"/>
      <c r="L9" s="61"/>
      <c r="M9" s="61"/>
      <c r="N9" s="61"/>
    </row>
    <row r="10" spans="1:14" s="59" customFormat="1" ht="14.25" customHeight="1" x14ac:dyDescent="0.25">
      <c r="A10" s="1"/>
      <c r="B10" s="61"/>
      <c r="C10" s="61"/>
      <c r="D10" s="61"/>
      <c r="E10" s="61"/>
      <c r="F10" s="61"/>
      <c r="G10" s="61"/>
      <c r="H10" s="61"/>
      <c r="J10" s="61"/>
      <c r="K10" s="61"/>
      <c r="L10" s="61"/>
      <c r="M10" s="61"/>
      <c r="N10" s="61"/>
    </row>
    <row r="11" spans="1:14" s="59" customFormat="1" ht="14.25" customHeight="1" x14ac:dyDescent="0.25">
      <c r="A11" s="1"/>
      <c r="B11" s="131" t="s">
        <v>328</v>
      </c>
      <c r="C11" s="131"/>
      <c r="D11" s="61"/>
      <c r="E11" s="61"/>
      <c r="F11" s="61"/>
      <c r="G11" s="61"/>
      <c r="H11" s="61"/>
      <c r="J11" s="61"/>
      <c r="K11" s="61"/>
      <c r="L11" s="61"/>
      <c r="M11" s="61"/>
      <c r="N11" s="61"/>
    </row>
    <row r="12" spans="1:14" s="59" customFormat="1" ht="14.25" customHeight="1" x14ac:dyDescent="0.25">
      <c r="A12" s="1"/>
      <c r="B12" s="61" t="s">
        <v>45</v>
      </c>
      <c r="C12" s="172">
        <v>1950</v>
      </c>
      <c r="D12" s="61"/>
      <c r="E12" s="61"/>
      <c r="F12" s="61"/>
      <c r="G12" s="61"/>
      <c r="H12" s="61"/>
      <c r="J12" s="61"/>
      <c r="K12" s="61"/>
      <c r="L12" s="61"/>
      <c r="M12" s="61"/>
      <c r="N12" s="61"/>
    </row>
    <row r="13" spans="1:14" s="59" customFormat="1" ht="14.25" customHeight="1" x14ac:dyDescent="0.25">
      <c r="A13" s="1"/>
      <c r="B13" s="61" t="s">
        <v>91</v>
      </c>
      <c r="C13" s="173">
        <v>1030</v>
      </c>
      <c r="D13" s="61"/>
      <c r="E13" s="61"/>
      <c r="F13" s="61"/>
      <c r="G13" s="61"/>
      <c r="H13" s="61"/>
      <c r="J13" s="61"/>
      <c r="K13" s="61"/>
      <c r="L13" s="61"/>
      <c r="M13" s="61"/>
      <c r="N13" s="61"/>
    </row>
    <row r="14" spans="1:14" s="59" customFormat="1" ht="14.25" customHeight="1" x14ac:dyDescent="0.25">
      <c r="A14" s="1"/>
      <c r="B14" s="61" t="s">
        <v>26</v>
      </c>
      <c r="C14" s="173">
        <v>350</v>
      </c>
      <c r="D14" s="61"/>
      <c r="E14" s="61"/>
      <c r="F14" s="61"/>
      <c r="G14" s="61"/>
      <c r="H14" s="61"/>
      <c r="J14" s="61"/>
      <c r="K14" s="61"/>
      <c r="L14" s="61"/>
      <c r="M14" s="61"/>
      <c r="N14" s="61"/>
    </row>
    <row r="15" spans="1:14" s="59" customFormat="1" ht="14.25" customHeight="1" x14ac:dyDescent="0.25">
      <c r="A15" s="1"/>
      <c r="B15" s="61" t="s">
        <v>9</v>
      </c>
      <c r="C15" s="173">
        <v>240</v>
      </c>
      <c r="D15" s="61"/>
      <c r="E15" s="61"/>
      <c r="F15" s="61"/>
      <c r="G15" s="61"/>
      <c r="H15" s="61"/>
      <c r="J15" s="61"/>
      <c r="K15" s="61"/>
      <c r="L15" s="61"/>
      <c r="M15" s="61"/>
      <c r="N15" s="61"/>
    </row>
    <row r="16" spans="1:14" ht="14.25" customHeight="1" x14ac:dyDescent="0.25">
      <c r="A16" s="1"/>
      <c r="B16" s="58"/>
      <c r="C16" s="61"/>
      <c r="D16" s="61"/>
      <c r="E16" s="61"/>
      <c r="F16" s="61"/>
      <c r="G16" s="61"/>
      <c r="H16" s="61"/>
      <c r="I16" s="61"/>
      <c r="J16" s="61"/>
      <c r="K16" s="61"/>
      <c r="L16" s="61"/>
      <c r="M16" s="61"/>
      <c r="N16" s="61"/>
    </row>
    <row r="17" spans="1:14" ht="14.25" customHeight="1" x14ac:dyDescent="0.25">
      <c r="A17" s="1"/>
      <c r="B17" s="58"/>
      <c r="C17" s="61"/>
      <c r="D17" s="61"/>
      <c r="E17" s="61"/>
      <c r="F17" s="61"/>
      <c r="G17" s="61"/>
      <c r="H17" s="61"/>
      <c r="I17" s="61"/>
      <c r="J17" s="61"/>
      <c r="K17" s="61"/>
      <c r="L17" s="61"/>
      <c r="M17" s="61"/>
      <c r="N17" s="61"/>
    </row>
    <row r="18" spans="1:14" ht="14.25" customHeight="1" x14ac:dyDescent="0.25">
      <c r="A18" s="1"/>
      <c r="B18" s="132" t="s">
        <v>329</v>
      </c>
      <c r="C18" s="58"/>
      <c r="D18" s="58"/>
      <c r="E18" s="58"/>
      <c r="F18" s="58"/>
      <c r="G18" s="58"/>
      <c r="H18" s="58"/>
      <c r="I18" s="58"/>
      <c r="J18" s="58"/>
    </row>
    <row r="19" spans="1:14" ht="14.25" customHeight="1" x14ac:dyDescent="0.25">
      <c r="A19" s="1"/>
      <c r="B19" s="132" t="s">
        <v>330</v>
      </c>
      <c r="C19" s="58"/>
      <c r="D19" s="58"/>
      <c r="E19" s="58"/>
      <c r="F19" s="58"/>
      <c r="G19" s="58"/>
      <c r="H19" s="58"/>
      <c r="I19" s="58"/>
      <c r="J19" s="58"/>
    </row>
    <row r="20" spans="1:14" ht="14.25" customHeight="1" x14ac:dyDescent="0.25">
      <c r="A20" s="1"/>
      <c r="B20" s="132" t="s">
        <v>331</v>
      </c>
      <c r="C20" s="58"/>
      <c r="D20" s="58"/>
      <c r="E20" s="58"/>
      <c r="F20" s="58"/>
      <c r="G20" s="58"/>
      <c r="H20" s="58"/>
      <c r="I20" s="58"/>
      <c r="J20" s="58"/>
    </row>
    <row r="21" spans="1:14" ht="14.25" customHeight="1" x14ac:dyDescent="0.25">
      <c r="A21" s="1"/>
      <c r="B21" s="132" t="s">
        <v>332</v>
      </c>
      <c r="C21" s="58"/>
      <c r="D21" s="58"/>
      <c r="E21" s="58"/>
      <c r="F21" s="58"/>
      <c r="G21" s="58"/>
      <c r="H21" s="58"/>
      <c r="I21" s="58"/>
      <c r="J21" s="58"/>
    </row>
    <row r="22" spans="1:14" ht="14.25" customHeight="1" x14ac:dyDescent="0.25">
      <c r="A22" s="1"/>
      <c r="B22" s="132" t="s">
        <v>333</v>
      </c>
      <c r="C22" s="58"/>
      <c r="D22" s="58"/>
      <c r="E22" s="58"/>
      <c r="F22" s="58"/>
      <c r="G22" s="58"/>
      <c r="H22" s="58"/>
      <c r="I22" s="58"/>
      <c r="J22" s="58"/>
    </row>
    <row r="23" spans="1:14" ht="14.25" customHeight="1" x14ac:dyDescent="0.25">
      <c r="A23" s="1"/>
      <c r="B23" s="58"/>
      <c r="C23" s="58"/>
      <c r="D23" s="58"/>
      <c r="E23" s="58"/>
      <c r="F23" s="58"/>
      <c r="G23" s="58"/>
      <c r="H23" s="58"/>
      <c r="I23" s="58"/>
      <c r="J23" s="58"/>
    </row>
    <row r="24" spans="1:14" s="149" customFormat="1" x14ac:dyDescent="0.25">
      <c r="A24" s="148"/>
      <c r="B24" s="151"/>
      <c r="C24" s="151"/>
      <c r="D24" s="151"/>
      <c r="E24" s="151"/>
      <c r="F24" s="151"/>
      <c r="G24" s="151"/>
      <c r="H24" s="151"/>
    </row>
    <row r="25" spans="1:14" x14ac:dyDescent="0.25">
      <c r="A25" s="2"/>
      <c r="B25" s="3"/>
      <c r="C25" s="3"/>
      <c r="D25" s="3"/>
      <c r="E25" s="3"/>
      <c r="F25" s="3"/>
      <c r="G25" s="3"/>
      <c r="H25" s="3"/>
    </row>
    <row r="26" spans="1:14" x14ac:dyDescent="0.25">
      <c r="A26" s="2"/>
      <c r="B26" s="6" t="s">
        <v>1</v>
      </c>
      <c r="C26" s="6"/>
      <c r="D26" s="6"/>
      <c r="E26" s="6"/>
      <c r="F26" s="6"/>
      <c r="G26" s="174"/>
      <c r="H26" s="174"/>
    </row>
    <row r="27" spans="1:14" x14ac:dyDescent="0.25">
      <c r="A27" s="2"/>
      <c r="B27" s="7" t="s">
        <v>2</v>
      </c>
      <c r="C27" s="3"/>
      <c r="D27" s="3"/>
      <c r="E27" s="3"/>
      <c r="F27" s="3"/>
      <c r="G27" s="3"/>
      <c r="H27" s="3"/>
    </row>
    <row r="28" spans="1:14" s="20" customFormat="1" x14ac:dyDescent="0.25">
      <c r="A28" s="139"/>
      <c r="B28" s="139" t="s">
        <v>3</v>
      </c>
      <c r="C28" s="139"/>
      <c r="D28" s="139"/>
      <c r="E28" s="139"/>
      <c r="F28" s="139"/>
      <c r="G28" s="139"/>
      <c r="H28" s="139"/>
    </row>
    <row r="30" spans="1:14" x14ac:dyDescent="0.25">
      <c r="B30" s="2" t="s">
        <v>4</v>
      </c>
      <c r="C30" s="57" t="s">
        <v>0</v>
      </c>
    </row>
    <row r="31" spans="1:14" x14ac:dyDescent="0.25">
      <c r="B31" s="402" t="s">
        <v>149</v>
      </c>
      <c r="C31" s="402"/>
      <c r="D31" s="402"/>
      <c r="E31" s="402"/>
      <c r="F31" s="402"/>
      <c r="G31" s="402"/>
      <c r="H31" s="402"/>
    </row>
    <row r="32" spans="1:14" s="11" customFormat="1" ht="30" x14ac:dyDescent="0.25">
      <c r="B32" s="171" t="s">
        <v>11</v>
      </c>
      <c r="C32" s="171">
        <v>2015</v>
      </c>
      <c r="D32" s="171">
        <v>2016</v>
      </c>
      <c r="E32" s="171"/>
      <c r="F32" s="177" t="s">
        <v>146</v>
      </c>
      <c r="G32" s="171">
        <v>2015</v>
      </c>
      <c r="H32" s="171">
        <v>2016</v>
      </c>
    </row>
    <row r="33" spans="1:8" x14ac:dyDescent="0.25">
      <c r="A33" s="9" t="s">
        <v>0</v>
      </c>
      <c r="B33" s="61" t="s">
        <v>102</v>
      </c>
      <c r="C33" s="175">
        <v>90</v>
      </c>
      <c r="D33" s="175">
        <v>140</v>
      </c>
      <c r="E33" s="61"/>
      <c r="F33" s="61" t="s">
        <v>147</v>
      </c>
      <c r="G33" s="175">
        <v>50</v>
      </c>
      <c r="H33" s="175">
        <v>60</v>
      </c>
    </row>
    <row r="34" spans="1:8" x14ac:dyDescent="0.25">
      <c r="A34" s="10"/>
      <c r="B34" s="61" t="s">
        <v>43</v>
      </c>
      <c r="C34" s="176">
        <v>800</v>
      </c>
      <c r="D34" s="176">
        <v>900</v>
      </c>
      <c r="E34" s="61"/>
      <c r="F34" s="61" t="s">
        <v>95</v>
      </c>
      <c r="G34" s="176">
        <v>600</v>
      </c>
      <c r="H34" s="176">
        <v>750</v>
      </c>
    </row>
    <row r="35" spans="1:8" x14ac:dyDescent="0.25">
      <c r="A35" s="10"/>
      <c r="B35" s="61"/>
      <c r="C35" s="61"/>
      <c r="D35" s="61"/>
      <c r="E35" s="61"/>
      <c r="F35" s="61"/>
      <c r="G35" s="61"/>
      <c r="H35" s="61"/>
    </row>
    <row r="36" spans="1:8" x14ac:dyDescent="0.25">
      <c r="A36" s="10"/>
      <c r="B36" s="400" t="s">
        <v>44</v>
      </c>
      <c r="C36" s="400"/>
      <c r="D36" s="61"/>
      <c r="E36" s="61"/>
      <c r="F36" s="61"/>
      <c r="G36" s="61"/>
      <c r="H36" s="61"/>
    </row>
    <row r="37" spans="1:8" x14ac:dyDescent="0.25">
      <c r="A37" s="10"/>
      <c r="B37" s="61" t="s">
        <v>45</v>
      </c>
      <c r="C37" s="175">
        <v>1950</v>
      </c>
      <c r="D37" s="61"/>
      <c r="E37" s="61"/>
      <c r="F37" s="61"/>
      <c r="G37" s="61"/>
      <c r="H37" s="61"/>
    </row>
    <row r="38" spans="1:8" x14ac:dyDescent="0.25">
      <c r="A38" s="10"/>
      <c r="B38" s="61" t="s">
        <v>91</v>
      </c>
      <c r="C38" s="176">
        <v>1030</v>
      </c>
      <c r="D38" s="61"/>
      <c r="E38" s="61"/>
      <c r="F38" s="61"/>
      <c r="G38" s="61"/>
      <c r="H38" s="61"/>
    </row>
    <row r="39" spans="1:8" x14ac:dyDescent="0.25">
      <c r="A39" s="10"/>
      <c r="B39" s="61" t="s">
        <v>26</v>
      </c>
      <c r="C39" s="176">
        <v>350</v>
      </c>
      <c r="D39" s="61"/>
      <c r="E39" s="61"/>
      <c r="F39" s="61"/>
      <c r="G39" s="61"/>
      <c r="H39" s="61"/>
    </row>
    <row r="40" spans="1:8" x14ac:dyDescent="0.25">
      <c r="A40" s="10"/>
      <c r="B40" s="61" t="s">
        <v>9</v>
      </c>
      <c r="C40" s="176">
        <v>240</v>
      </c>
      <c r="D40" s="61"/>
      <c r="E40" s="61"/>
      <c r="F40" s="61"/>
      <c r="G40" s="61"/>
      <c r="H40" s="61"/>
    </row>
    <row r="41" spans="1:8" x14ac:dyDescent="0.25">
      <c r="A41" s="10"/>
      <c r="B41" s="19" t="s">
        <v>148</v>
      </c>
      <c r="C41" s="178">
        <v>0.35</v>
      </c>
      <c r="D41" s="31"/>
    </row>
    <row r="42" spans="1:8" customFormat="1" x14ac:dyDescent="0.25"/>
    <row r="43" spans="1:8" s="149" customFormat="1" x14ac:dyDescent="0.25"/>
    <row r="44" spans="1:8" x14ac:dyDescent="0.25">
      <c r="A44" s="10"/>
      <c r="B44" s="31"/>
      <c r="C44" s="45"/>
      <c r="D44" s="31"/>
    </row>
    <row r="45" spans="1:8" x14ac:dyDescent="0.25">
      <c r="A45" s="10"/>
      <c r="B45" s="19" t="s">
        <v>5</v>
      </c>
      <c r="C45" s="46"/>
      <c r="D45" s="31"/>
    </row>
    <row r="46" spans="1:8" s="130" customFormat="1" x14ac:dyDescent="0.25">
      <c r="A46" s="10"/>
      <c r="B46" s="19"/>
      <c r="C46" s="46"/>
      <c r="D46" s="31"/>
    </row>
    <row r="47" spans="1:8" x14ac:dyDescent="0.25">
      <c r="A47" s="10"/>
      <c r="B47" s="3" t="s">
        <v>150</v>
      </c>
      <c r="C47" s="43"/>
      <c r="D47" s="33"/>
    </row>
    <row r="48" spans="1:8" x14ac:dyDescent="0.25">
      <c r="A48" s="10" t="s">
        <v>0</v>
      </c>
      <c r="B48" s="19" t="s">
        <v>0</v>
      </c>
      <c r="C48" s="179">
        <v>2015</v>
      </c>
      <c r="D48" s="180">
        <v>2016</v>
      </c>
    </row>
    <row r="49" spans="1:5" x14ac:dyDescent="0.25">
      <c r="A49" s="10"/>
      <c r="B49" s="19" t="s">
        <v>98</v>
      </c>
      <c r="C49" s="81">
        <f>C33+C34</f>
        <v>890</v>
      </c>
      <c r="D49" s="81">
        <f>D33+D34</f>
        <v>1040</v>
      </c>
    </row>
    <row r="50" spans="1:5" x14ac:dyDescent="0.25">
      <c r="A50" s="10"/>
      <c r="B50" s="19" t="s">
        <v>151</v>
      </c>
      <c r="C50" s="181">
        <f>G33+G34</f>
        <v>650</v>
      </c>
      <c r="D50" s="181">
        <f>H33+H34</f>
        <v>810</v>
      </c>
    </row>
    <row r="51" spans="1:5" x14ac:dyDescent="0.25">
      <c r="A51" s="10"/>
      <c r="B51" s="19" t="s">
        <v>46</v>
      </c>
      <c r="C51" s="43">
        <f>C49-C50</f>
        <v>240</v>
      </c>
      <c r="D51" s="43">
        <f>D49-D50</f>
        <v>230</v>
      </c>
      <c r="E51" s="130" t="s">
        <v>160</v>
      </c>
    </row>
    <row r="52" spans="1:5" x14ac:dyDescent="0.25">
      <c r="A52" s="10"/>
      <c r="B52" s="31"/>
      <c r="C52" s="46"/>
    </row>
    <row r="53" spans="1:5" x14ac:dyDescent="0.25">
      <c r="A53" s="10"/>
      <c r="B53" s="19" t="s">
        <v>152</v>
      </c>
      <c r="C53" s="81"/>
      <c r="D53" s="19"/>
    </row>
    <row r="54" spans="1:5" x14ac:dyDescent="0.25">
      <c r="A54" s="10"/>
      <c r="B54" s="19" t="s">
        <v>102</v>
      </c>
      <c r="C54" s="81">
        <f>C33</f>
        <v>90</v>
      </c>
      <c r="D54" s="81">
        <f>D33</f>
        <v>140</v>
      </c>
    </row>
    <row r="55" spans="1:5" x14ac:dyDescent="0.25">
      <c r="A55" s="10"/>
      <c r="B55" s="19" t="s">
        <v>103</v>
      </c>
      <c r="C55" s="182">
        <f>G33</f>
        <v>50</v>
      </c>
      <c r="D55" s="182">
        <f>H33</f>
        <v>60</v>
      </c>
    </row>
    <row r="56" spans="1:5" x14ac:dyDescent="0.25">
      <c r="A56" s="10" t="s">
        <v>0</v>
      </c>
      <c r="B56" s="19" t="s">
        <v>104</v>
      </c>
      <c r="C56" s="43">
        <f>C54-C55</f>
        <v>40</v>
      </c>
      <c r="D56" s="43">
        <f>D54-D55</f>
        <v>80</v>
      </c>
      <c r="E56" s="130" t="s">
        <v>160</v>
      </c>
    </row>
    <row r="57" spans="1:5" x14ac:dyDescent="0.25">
      <c r="A57" s="10"/>
      <c r="B57" s="11"/>
      <c r="C57" s="43"/>
    </row>
    <row r="58" spans="1:5" x14ac:dyDescent="0.25">
      <c r="A58" s="10"/>
      <c r="B58" s="19" t="s">
        <v>154</v>
      </c>
      <c r="C58" s="43"/>
    </row>
    <row r="59" spans="1:5" x14ac:dyDescent="0.25">
      <c r="A59" s="10"/>
      <c r="B59" s="19" t="s">
        <v>67</v>
      </c>
      <c r="C59" s="167">
        <f>C37-C38-C39-C40</f>
        <v>330</v>
      </c>
    </row>
    <row r="60" spans="1:5" x14ac:dyDescent="0.25">
      <c r="A60" s="10"/>
      <c r="B60" s="19" t="s">
        <v>153</v>
      </c>
      <c r="C60" s="67">
        <f>C59*C41</f>
        <v>115.49999999999999</v>
      </c>
      <c r="D60" s="130" t="s">
        <v>120</v>
      </c>
    </row>
    <row r="61" spans="1:5" x14ac:dyDescent="0.25">
      <c r="A61" s="10"/>
      <c r="B61" s="19" t="s">
        <v>0</v>
      </c>
      <c r="C61" s="31" t="s">
        <v>0</v>
      </c>
    </row>
    <row r="62" spans="1:5" x14ac:dyDescent="0.25">
      <c r="A62" s="10"/>
      <c r="B62" s="3" t="s">
        <v>122</v>
      </c>
      <c r="C62" s="67"/>
    </row>
    <row r="63" spans="1:5" s="59" customFormat="1" x14ac:dyDescent="0.25">
      <c r="A63" s="10"/>
      <c r="B63" s="19" t="s">
        <v>35</v>
      </c>
      <c r="C63" s="97">
        <f>C37-C38-C39-C40-C60</f>
        <v>214.5</v>
      </c>
    </row>
    <row r="64" spans="1:5" s="59" customFormat="1" x14ac:dyDescent="0.25">
      <c r="A64" s="10"/>
      <c r="B64" s="19" t="s">
        <v>155</v>
      </c>
      <c r="C64" s="18">
        <f>C33-D33</f>
        <v>-50</v>
      </c>
    </row>
    <row r="65" spans="1:8" s="59" customFormat="1" x14ac:dyDescent="0.25">
      <c r="A65" s="10"/>
      <c r="B65" s="19" t="s">
        <v>156</v>
      </c>
      <c r="C65" s="183">
        <f>H33-G33</f>
        <v>10</v>
      </c>
    </row>
    <row r="66" spans="1:8" s="130" customFormat="1" x14ac:dyDescent="0.25">
      <c r="A66" s="10"/>
      <c r="B66" s="19" t="s">
        <v>157</v>
      </c>
      <c r="C66" s="67">
        <f>SUM(C63:C65)</f>
        <v>174.5</v>
      </c>
      <c r="D66" s="130" t="s">
        <v>120</v>
      </c>
    </row>
    <row r="67" spans="1:8" s="59" customFormat="1" x14ac:dyDescent="0.25">
      <c r="A67" s="10"/>
      <c r="B67" s="19"/>
      <c r="C67" s="64"/>
    </row>
    <row r="68" spans="1:8" x14ac:dyDescent="0.25">
      <c r="A68" s="17"/>
      <c r="B68" s="184" t="s">
        <v>158</v>
      </c>
      <c r="C68" s="65"/>
      <c r="D68" s="20"/>
      <c r="E68" s="17"/>
      <c r="F68" s="19"/>
      <c r="G68" s="17"/>
      <c r="H68" s="17"/>
    </row>
    <row r="69" spans="1:8" x14ac:dyDescent="0.25">
      <c r="A69" s="17"/>
      <c r="B69" s="96" t="s">
        <v>159</v>
      </c>
      <c r="C69" s="185">
        <f>D34-C34+C39</f>
        <v>450</v>
      </c>
      <c r="D69" s="19" t="s">
        <v>120</v>
      </c>
      <c r="E69" s="17"/>
      <c r="F69" s="19"/>
      <c r="G69" s="17"/>
      <c r="H69" s="17"/>
    </row>
    <row r="70" spans="1:8" x14ac:dyDescent="0.25">
      <c r="A70" s="17"/>
      <c r="B70" s="19"/>
      <c r="C70" s="22"/>
      <c r="D70" s="19"/>
      <c r="E70" s="17"/>
      <c r="F70" s="19"/>
      <c r="G70" s="17"/>
      <c r="H70" s="17"/>
    </row>
    <row r="71" spans="1:8" x14ac:dyDescent="0.25">
      <c r="B71" s="19"/>
      <c r="C71" s="19"/>
      <c r="D71" s="19"/>
      <c r="E71" s="19"/>
      <c r="F71" s="19"/>
    </row>
    <row r="72" spans="1:8" x14ac:dyDescent="0.25">
      <c r="B72" s="3"/>
      <c r="C72" s="19"/>
      <c r="D72" s="19"/>
      <c r="E72" s="19"/>
      <c r="F72" s="19"/>
    </row>
    <row r="73" spans="1:8" x14ac:dyDescent="0.25">
      <c r="B73" s="19"/>
      <c r="C73" s="19"/>
      <c r="D73" s="19"/>
      <c r="E73" s="19"/>
      <c r="F73" s="19"/>
    </row>
  </sheetData>
  <mergeCells count="4">
    <mergeCell ref="B4:J4"/>
    <mergeCell ref="B31:H31"/>
    <mergeCell ref="B36:C36"/>
    <mergeCell ref="B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selection activeCell="C9" sqref="C9"/>
    </sheetView>
  </sheetViews>
  <sheetFormatPr defaultRowHeight="15" x14ac:dyDescent="0.25"/>
  <cols>
    <col min="1" max="1" width="17.28515625" style="57" customWidth="1"/>
    <col min="2" max="2" width="41.85546875" style="57" customWidth="1"/>
    <col min="3" max="3" width="17.28515625" style="57" customWidth="1"/>
    <col min="4" max="4" width="11.7109375" style="57" customWidth="1"/>
    <col min="5" max="5" width="5.42578125" style="57" customWidth="1"/>
    <col min="6" max="6" width="19.5703125" style="57" customWidth="1"/>
    <col min="7" max="7" width="15.140625" style="57" customWidth="1"/>
    <col min="8" max="16384" width="9.140625" style="57"/>
  </cols>
  <sheetData>
    <row r="1" spans="1:12" x14ac:dyDescent="0.25">
      <c r="A1" s="2" t="s">
        <v>392</v>
      </c>
      <c r="B1" s="2"/>
      <c r="C1" s="2"/>
      <c r="D1" s="2"/>
      <c r="E1" s="2"/>
      <c r="F1" s="2"/>
      <c r="G1" s="2"/>
      <c r="H1" s="2"/>
      <c r="I1" s="2"/>
      <c r="J1" s="2"/>
    </row>
    <row r="2" spans="1:12" s="149" customFormat="1" x14ac:dyDescent="0.25">
      <c r="A2" s="148" t="s">
        <v>0</v>
      </c>
      <c r="C2" s="148"/>
      <c r="D2" s="148"/>
      <c r="E2" s="148"/>
      <c r="F2" s="148"/>
      <c r="G2" s="148"/>
      <c r="H2" s="148"/>
      <c r="I2" s="148"/>
      <c r="J2" s="148"/>
    </row>
    <row r="3" spans="1:12" s="194" customFormat="1" x14ac:dyDescent="0.25">
      <c r="A3" s="193"/>
      <c r="B3" s="148" t="s">
        <v>127</v>
      </c>
      <c r="C3" s="193"/>
      <c r="D3" s="193"/>
      <c r="E3" s="193"/>
      <c r="F3" s="193"/>
      <c r="G3" s="193"/>
      <c r="H3" s="193"/>
      <c r="I3" s="193"/>
      <c r="J3" s="193"/>
    </row>
    <row r="4" spans="1:12" ht="15" customHeight="1" x14ac:dyDescent="0.25">
      <c r="A4" s="187"/>
      <c r="B4" s="401" t="s">
        <v>336</v>
      </c>
      <c r="C4" s="403"/>
      <c r="D4" s="403"/>
      <c r="E4" s="403"/>
      <c r="F4" s="403"/>
      <c r="G4" s="403"/>
      <c r="H4" s="403"/>
      <c r="I4" s="403"/>
      <c r="J4" s="403"/>
    </row>
    <row r="5" spans="1:12" s="144" customFormat="1" ht="15" customHeight="1" x14ac:dyDescent="0.25">
      <c r="A5" s="187"/>
      <c r="B5" s="145"/>
      <c r="C5" s="192"/>
      <c r="D5" s="192"/>
      <c r="E5" s="192"/>
      <c r="F5" s="192"/>
      <c r="G5" s="192"/>
      <c r="H5" s="192"/>
      <c r="I5" s="192"/>
      <c r="J5" s="192"/>
    </row>
    <row r="6" spans="1:12" s="59" customFormat="1" ht="15.75" customHeight="1" x14ac:dyDescent="0.25">
      <c r="A6" s="1"/>
      <c r="B6" s="404" t="s">
        <v>162</v>
      </c>
      <c r="C6" s="404"/>
      <c r="D6" s="404"/>
      <c r="E6" s="404"/>
      <c r="F6" s="404"/>
      <c r="G6" s="404"/>
      <c r="H6" s="404"/>
      <c r="J6" s="60"/>
    </row>
    <row r="7" spans="1:12" s="59" customFormat="1" ht="15.75" customHeight="1" x14ac:dyDescent="0.25">
      <c r="A7" s="1"/>
      <c r="B7" s="188" t="s">
        <v>11</v>
      </c>
      <c r="C7" s="189">
        <v>2015</v>
      </c>
      <c r="D7" s="189">
        <v>2016</v>
      </c>
      <c r="E7" s="188"/>
      <c r="F7" s="188" t="s">
        <v>8</v>
      </c>
      <c r="G7" s="189">
        <v>2015</v>
      </c>
      <c r="H7" s="189">
        <v>2016</v>
      </c>
      <c r="J7" s="62"/>
      <c r="K7" s="61"/>
      <c r="L7" s="61"/>
    </row>
    <row r="8" spans="1:12" s="59" customFormat="1" ht="15.75" customHeight="1" x14ac:dyDescent="0.25">
      <c r="A8" s="1"/>
      <c r="B8" s="147" t="s">
        <v>42</v>
      </c>
      <c r="C8" s="190">
        <v>310</v>
      </c>
      <c r="D8" s="190">
        <v>420</v>
      </c>
      <c r="E8" s="147"/>
      <c r="F8" s="147" t="s">
        <v>103</v>
      </c>
      <c r="G8" s="190">
        <v>210</v>
      </c>
      <c r="H8" s="190">
        <v>240</v>
      </c>
      <c r="J8" s="62"/>
      <c r="K8" s="61"/>
      <c r="L8" s="61"/>
    </row>
    <row r="9" spans="1:12" s="59" customFormat="1" ht="15.75" customHeight="1" x14ac:dyDescent="0.25">
      <c r="A9" s="1"/>
      <c r="B9" s="147" t="s">
        <v>43</v>
      </c>
      <c r="C9" s="191">
        <v>1200</v>
      </c>
      <c r="D9" s="191">
        <v>1420</v>
      </c>
      <c r="E9" s="147"/>
      <c r="F9" s="147" t="s">
        <v>95</v>
      </c>
      <c r="G9" s="191">
        <v>830</v>
      </c>
      <c r="H9" s="191">
        <v>920</v>
      </c>
      <c r="J9" s="62"/>
      <c r="K9" s="61"/>
      <c r="L9" s="61"/>
    </row>
    <row r="10" spans="1:12" s="59" customFormat="1" ht="15.75" customHeight="1" x14ac:dyDescent="0.25">
      <c r="A10" s="1"/>
      <c r="B10" s="60"/>
      <c r="C10" s="60"/>
      <c r="D10" s="60"/>
      <c r="E10" s="60"/>
      <c r="F10" s="60"/>
      <c r="G10" s="60"/>
      <c r="H10" s="60"/>
      <c r="I10" s="60"/>
      <c r="J10" s="60"/>
    </row>
    <row r="11" spans="1:12" ht="15" customHeight="1" x14ac:dyDescent="0.25">
      <c r="A11" s="1"/>
      <c r="B11" s="61" t="s">
        <v>337</v>
      </c>
      <c r="E11" s="58"/>
      <c r="F11" s="58"/>
      <c r="G11" s="58"/>
      <c r="H11" s="58"/>
    </row>
    <row r="12" spans="1:12" ht="15" customHeight="1" x14ac:dyDescent="0.25">
      <c r="A12" s="1"/>
      <c r="B12" s="61" t="s">
        <v>334</v>
      </c>
      <c r="E12" s="58"/>
      <c r="F12" s="58"/>
      <c r="G12" s="58"/>
      <c r="H12" s="58"/>
    </row>
    <row r="13" spans="1:12" ht="15" customHeight="1" x14ac:dyDescent="0.25">
      <c r="A13" s="1"/>
      <c r="B13" s="61" t="s">
        <v>163</v>
      </c>
      <c r="E13" s="58"/>
      <c r="F13" s="58"/>
      <c r="G13" s="58"/>
      <c r="H13" s="58"/>
    </row>
    <row r="14" spans="1:12" ht="15" customHeight="1" x14ac:dyDescent="0.25">
      <c r="A14" s="1"/>
      <c r="B14" s="61" t="s">
        <v>338</v>
      </c>
      <c r="E14" s="58"/>
      <c r="F14" s="58"/>
      <c r="G14" s="58"/>
      <c r="H14" s="58"/>
    </row>
    <row r="15" spans="1:12" ht="15" customHeight="1" x14ac:dyDescent="0.25">
      <c r="A15" s="1"/>
      <c r="B15" s="61" t="s">
        <v>164</v>
      </c>
      <c r="E15" s="58"/>
      <c r="F15" s="58"/>
      <c r="G15" s="58"/>
      <c r="H15" s="58"/>
    </row>
    <row r="16" spans="1:12" ht="15" customHeight="1" x14ac:dyDescent="0.25">
      <c r="A16" s="2"/>
      <c r="B16" s="3"/>
      <c r="C16" s="3"/>
      <c r="D16" s="3"/>
      <c r="E16" s="3"/>
      <c r="F16" s="3"/>
      <c r="G16" s="3"/>
      <c r="H16" s="3"/>
    </row>
    <row r="17" spans="1:8" s="24" customFormat="1" x14ac:dyDescent="0.25">
      <c r="A17" s="4"/>
      <c r="B17" s="5"/>
      <c r="C17" s="5"/>
      <c r="D17" s="5"/>
      <c r="E17" s="5"/>
      <c r="F17" s="5"/>
      <c r="G17" s="5"/>
      <c r="H17" s="5"/>
    </row>
    <row r="18" spans="1:8" x14ac:dyDescent="0.25">
      <c r="A18" s="2"/>
      <c r="B18" s="3"/>
      <c r="C18" s="3"/>
      <c r="D18" s="3"/>
      <c r="E18" s="3"/>
      <c r="F18" s="3"/>
      <c r="G18" s="3"/>
      <c r="H18" s="3"/>
    </row>
    <row r="19" spans="1:8" x14ac:dyDescent="0.25">
      <c r="A19" s="2"/>
      <c r="B19" s="6" t="s">
        <v>1</v>
      </c>
      <c r="C19" s="6"/>
      <c r="D19" s="6"/>
      <c r="E19" s="6"/>
      <c r="F19" s="6"/>
      <c r="G19" s="174"/>
      <c r="H19" s="174"/>
    </row>
    <row r="20" spans="1:8" x14ac:dyDescent="0.25">
      <c r="A20" s="2"/>
      <c r="B20" s="7" t="s">
        <v>2</v>
      </c>
      <c r="C20" s="3"/>
      <c r="D20" s="3"/>
      <c r="E20" s="3"/>
      <c r="F20" s="3"/>
      <c r="G20" s="3"/>
      <c r="H20" s="3"/>
    </row>
    <row r="21" spans="1:8" s="20" customFormat="1" x14ac:dyDescent="0.25">
      <c r="A21" s="139"/>
      <c r="B21" s="139" t="s">
        <v>3</v>
      </c>
      <c r="C21" s="139"/>
      <c r="D21" s="139"/>
      <c r="E21" s="139"/>
      <c r="F21" s="139"/>
      <c r="G21" s="139"/>
      <c r="H21" s="139"/>
    </row>
    <row r="23" spans="1:8" x14ac:dyDescent="0.25">
      <c r="B23" s="2" t="s">
        <v>4</v>
      </c>
      <c r="C23" s="57" t="s">
        <v>0</v>
      </c>
    </row>
    <row r="24" spans="1:8" x14ac:dyDescent="0.25">
      <c r="C24" s="404" t="s">
        <v>162</v>
      </c>
      <c r="D24" s="404"/>
      <c r="E24" s="404"/>
      <c r="F24" s="404"/>
      <c r="G24" s="404"/>
      <c r="H24" s="404"/>
    </row>
    <row r="25" spans="1:8" s="2" customFormat="1" x14ac:dyDescent="0.25">
      <c r="B25" s="188" t="s">
        <v>11</v>
      </c>
      <c r="C25" s="189">
        <v>2015</v>
      </c>
      <c r="D25" s="189">
        <v>2016</v>
      </c>
      <c r="E25" s="188"/>
      <c r="F25" s="188" t="s">
        <v>8</v>
      </c>
      <c r="G25" s="189">
        <v>2015</v>
      </c>
      <c r="H25" s="189">
        <v>2016</v>
      </c>
    </row>
    <row r="26" spans="1:8" x14ac:dyDescent="0.25">
      <c r="A26" s="9" t="s">
        <v>0</v>
      </c>
      <c r="B26" s="62" t="s">
        <v>42</v>
      </c>
      <c r="C26" s="195">
        <v>310</v>
      </c>
      <c r="D26" s="195">
        <v>420</v>
      </c>
      <c r="E26" s="62"/>
      <c r="F26" s="62" t="s">
        <v>47</v>
      </c>
      <c r="G26" s="195">
        <v>210</v>
      </c>
      <c r="H26" s="195">
        <v>240</v>
      </c>
    </row>
    <row r="27" spans="1:8" x14ac:dyDescent="0.25">
      <c r="A27" s="10"/>
      <c r="B27" s="62" t="s">
        <v>43</v>
      </c>
      <c r="C27" s="196">
        <v>1200</v>
      </c>
      <c r="D27" s="196">
        <v>1420</v>
      </c>
      <c r="E27" s="62"/>
      <c r="F27" s="62" t="s">
        <v>48</v>
      </c>
      <c r="G27" s="196">
        <v>830</v>
      </c>
      <c r="H27" s="196">
        <v>920</v>
      </c>
    </row>
    <row r="28" spans="1:8" s="59" customFormat="1" x14ac:dyDescent="0.25">
      <c r="A28" s="10"/>
      <c r="B28" s="62"/>
      <c r="C28" s="62"/>
      <c r="D28" s="62"/>
      <c r="E28" s="62"/>
      <c r="F28" s="62"/>
      <c r="G28" s="62"/>
      <c r="H28" s="62"/>
    </row>
    <row r="29" spans="1:8" s="59" customFormat="1" x14ac:dyDescent="0.25">
      <c r="A29" s="10"/>
      <c r="B29" s="147" t="s">
        <v>165</v>
      </c>
      <c r="C29" s="195">
        <v>100</v>
      </c>
      <c r="D29" s="144" t="s">
        <v>120</v>
      </c>
      <c r="E29" s="62"/>
      <c r="F29" s="62"/>
      <c r="G29" s="62"/>
      <c r="H29" s="62"/>
    </row>
    <row r="30" spans="1:8" s="59" customFormat="1" x14ac:dyDescent="0.25">
      <c r="A30" s="10"/>
      <c r="B30" s="147" t="s">
        <v>166</v>
      </c>
      <c r="C30" s="195">
        <v>300</v>
      </c>
      <c r="D30" s="144" t="s">
        <v>120</v>
      </c>
      <c r="E30" s="62"/>
      <c r="F30" s="62"/>
      <c r="G30" s="62"/>
      <c r="H30" s="62"/>
    </row>
    <row r="31" spans="1:8" s="59" customFormat="1" x14ac:dyDescent="0.25">
      <c r="A31" s="10"/>
      <c r="B31" s="147" t="s">
        <v>167</v>
      </c>
      <c r="C31" s="195">
        <v>200</v>
      </c>
      <c r="D31" s="144" t="s">
        <v>120</v>
      </c>
      <c r="E31" s="62"/>
      <c r="F31" s="62"/>
      <c r="G31" s="62"/>
      <c r="H31" s="62"/>
    </row>
    <row r="32" spans="1:8" s="144" customFormat="1" x14ac:dyDescent="0.25">
      <c r="A32" s="10"/>
      <c r="B32" s="147"/>
      <c r="C32" s="195"/>
      <c r="E32" s="147"/>
      <c r="F32" s="147"/>
      <c r="G32" s="147"/>
      <c r="H32" s="147"/>
    </row>
    <row r="33" spans="1:8" s="149" customFormat="1" x14ac:dyDescent="0.25">
      <c r="A33" s="158"/>
      <c r="B33" s="203"/>
      <c r="C33" s="204"/>
      <c r="E33" s="203"/>
      <c r="F33" s="203"/>
      <c r="G33" s="203"/>
      <c r="H33" s="203"/>
    </row>
    <row r="34" spans="1:8" s="59" customFormat="1" x14ac:dyDescent="0.25">
      <c r="A34" s="10"/>
      <c r="B34" s="62"/>
      <c r="C34" s="62"/>
      <c r="D34" s="62"/>
      <c r="E34" s="62"/>
      <c r="F34" s="62"/>
      <c r="G34" s="62"/>
      <c r="H34" s="62"/>
    </row>
    <row r="35" spans="1:8" x14ac:dyDescent="0.25">
      <c r="A35" s="10"/>
      <c r="B35" s="2" t="s">
        <v>5</v>
      </c>
    </row>
    <row r="36" spans="1:8" x14ac:dyDescent="0.25">
      <c r="A36" s="10"/>
      <c r="B36" s="2"/>
    </row>
    <row r="37" spans="1:8" x14ac:dyDescent="0.25">
      <c r="A37" s="10"/>
      <c r="B37" s="19" t="s">
        <v>168</v>
      </c>
      <c r="C37" s="180">
        <v>2015</v>
      </c>
      <c r="D37" s="205">
        <v>2016</v>
      </c>
    </row>
    <row r="38" spans="1:8" x14ac:dyDescent="0.25">
      <c r="A38" s="10"/>
      <c r="B38" s="19" t="s">
        <v>98</v>
      </c>
      <c r="C38" s="99">
        <f>C26+C27</f>
        <v>1510</v>
      </c>
      <c r="D38" s="99">
        <f>D26+D27</f>
        <v>1840</v>
      </c>
      <c r="E38" s="144" t="s">
        <v>160</v>
      </c>
    </row>
    <row r="39" spans="1:8" x14ac:dyDescent="0.25">
      <c r="A39" s="10"/>
      <c r="B39" s="19" t="s">
        <v>151</v>
      </c>
      <c r="C39" s="181">
        <f>G26+G27</f>
        <v>1040</v>
      </c>
      <c r="D39" s="181">
        <f>H26+H27</f>
        <v>1160</v>
      </c>
      <c r="E39" s="144" t="s">
        <v>160</v>
      </c>
    </row>
    <row r="40" spans="1:8" x14ac:dyDescent="0.25">
      <c r="A40" s="10"/>
      <c r="B40" s="19" t="s">
        <v>169</v>
      </c>
      <c r="C40" s="197">
        <f>C38-C39</f>
        <v>470</v>
      </c>
      <c r="D40" s="197">
        <f>D38-D39</f>
        <v>680</v>
      </c>
      <c r="E40" s="144" t="s">
        <v>160</v>
      </c>
    </row>
    <row r="41" spans="1:8" x14ac:dyDescent="0.25">
      <c r="A41" s="10"/>
      <c r="B41" s="19"/>
      <c r="C41" s="91"/>
      <c r="D41" s="19"/>
    </row>
    <row r="42" spans="1:8" x14ac:dyDescent="0.25">
      <c r="A42" s="10"/>
      <c r="B42" s="3" t="s">
        <v>170</v>
      </c>
      <c r="C42" s="91"/>
      <c r="D42" s="19"/>
    </row>
    <row r="43" spans="1:8" x14ac:dyDescent="0.25">
      <c r="A43" s="10"/>
      <c r="B43" s="19" t="s">
        <v>171</v>
      </c>
      <c r="C43" s="81">
        <f>D40-C40</f>
        <v>210</v>
      </c>
      <c r="D43" s="19" t="s">
        <v>120</v>
      </c>
    </row>
    <row r="44" spans="1:8" x14ac:dyDescent="0.25">
      <c r="A44" s="10" t="s">
        <v>0</v>
      </c>
      <c r="B44" s="19" t="s">
        <v>105</v>
      </c>
      <c r="C44" s="181">
        <f>C29</f>
        <v>100</v>
      </c>
      <c r="D44" s="100" t="s">
        <v>120</v>
      </c>
    </row>
    <row r="45" spans="1:8" x14ac:dyDescent="0.25">
      <c r="A45" s="10"/>
      <c r="B45" s="19" t="s">
        <v>35</v>
      </c>
      <c r="C45" s="197">
        <f>SUM(C43:C44)</f>
        <v>310</v>
      </c>
      <c r="D45" s="19" t="s">
        <v>120</v>
      </c>
    </row>
    <row r="46" spans="1:8" x14ac:dyDescent="0.25">
      <c r="A46" s="10"/>
      <c r="B46" s="19"/>
      <c r="C46" s="81"/>
      <c r="D46" s="19"/>
    </row>
    <row r="47" spans="1:8" x14ac:dyDescent="0.25">
      <c r="A47" s="10"/>
      <c r="B47" s="3" t="s">
        <v>121</v>
      </c>
      <c r="C47" s="91"/>
      <c r="D47" s="19"/>
    </row>
    <row r="48" spans="1:8" x14ac:dyDescent="0.25">
      <c r="A48" s="10"/>
      <c r="B48" s="19" t="s">
        <v>173</v>
      </c>
      <c r="C48" s="81">
        <f>C30</f>
        <v>300</v>
      </c>
      <c r="D48" s="19" t="s">
        <v>120</v>
      </c>
    </row>
    <row r="49" spans="1:8" x14ac:dyDescent="0.25">
      <c r="A49" s="10"/>
      <c r="B49" s="19" t="s">
        <v>172</v>
      </c>
      <c r="C49" s="179">
        <f>D27-C27</f>
        <v>220</v>
      </c>
      <c r="D49" s="19" t="s">
        <v>120</v>
      </c>
    </row>
    <row r="50" spans="1:8" x14ac:dyDescent="0.25">
      <c r="A50" s="10"/>
      <c r="B50" s="19" t="s">
        <v>26</v>
      </c>
      <c r="C50" s="197">
        <f>C48-C49</f>
        <v>80</v>
      </c>
      <c r="D50" s="19" t="s">
        <v>120</v>
      </c>
    </row>
    <row r="51" spans="1:8" x14ac:dyDescent="0.25">
      <c r="A51" s="10" t="s">
        <v>0</v>
      </c>
      <c r="B51" s="19"/>
      <c r="C51" s="81"/>
      <c r="D51" s="19"/>
    </row>
    <row r="52" spans="1:8" x14ac:dyDescent="0.25">
      <c r="A52" s="10"/>
      <c r="B52" s="3" t="s">
        <v>122</v>
      </c>
      <c r="C52" s="81"/>
      <c r="D52" s="19"/>
    </row>
    <row r="53" spans="1:8" x14ac:dyDescent="0.25">
      <c r="A53" s="10"/>
      <c r="B53" s="19" t="s">
        <v>335</v>
      </c>
      <c r="C53" s="167">
        <f>D26-H26</f>
        <v>180</v>
      </c>
      <c r="D53" s="19" t="s">
        <v>120</v>
      </c>
    </row>
    <row r="54" spans="1:8" x14ac:dyDescent="0.25">
      <c r="A54" s="10"/>
      <c r="B54" s="19" t="s">
        <v>339</v>
      </c>
      <c r="C54" s="179">
        <f>C26-G26</f>
        <v>100</v>
      </c>
      <c r="D54" s="19" t="s">
        <v>120</v>
      </c>
    </row>
    <row r="55" spans="1:8" x14ac:dyDescent="0.25">
      <c r="A55" s="10"/>
      <c r="B55" s="19" t="s">
        <v>101</v>
      </c>
      <c r="C55" s="200">
        <f>C53-C54</f>
        <v>80</v>
      </c>
      <c r="D55" s="19" t="s">
        <v>120</v>
      </c>
    </row>
    <row r="56" spans="1:8" x14ac:dyDescent="0.25">
      <c r="A56" s="10"/>
      <c r="B56" s="19"/>
      <c r="C56" s="19"/>
      <c r="D56" s="19"/>
    </row>
    <row r="57" spans="1:8" x14ac:dyDescent="0.25">
      <c r="A57" s="10"/>
      <c r="B57" s="3" t="s">
        <v>123</v>
      </c>
      <c r="C57" s="19" t="s">
        <v>0</v>
      </c>
      <c r="D57" s="19"/>
    </row>
    <row r="58" spans="1:8" x14ac:dyDescent="0.25">
      <c r="A58" s="17"/>
      <c r="B58" s="19" t="s">
        <v>174</v>
      </c>
      <c r="C58" s="99">
        <f>C31</f>
        <v>200</v>
      </c>
      <c r="D58" s="19" t="s">
        <v>120</v>
      </c>
      <c r="E58" s="17"/>
      <c r="F58" s="19"/>
      <c r="G58" s="17"/>
      <c r="H58" s="17"/>
    </row>
    <row r="59" spans="1:8" x14ac:dyDescent="0.25">
      <c r="A59" s="17"/>
      <c r="B59" s="96" t="s">
        <v>175</v>
      </c>
      <c r="C59" s="201">
        <f>H27-G27</f>
        <v>90</v>
      </c>
      <c r="D59" s="19" t="s">
        <v>120</v>
      </c>
      <c r="E59" s="17"/>
      <c r="F59" s="19"/>
      <c r="G59" s="17"/>
      <c r="H59" s="17"/>
    </row>
    <row r="60" spans="1:8" x14ac:dyDescent="0.25">
      <c r="A60" s="17"/>
      <c r="B60" s="96" t="s">
        <v>176</v>
      </c>
      <c r="C60" s="202">
        <f>C58-C59</f>
        <v>110</v>
      </c>
      <c r="D60" s="19" t="s">
        <v>120</v>
      </c>
      <c r="E60" s="17"/>
      <c r="F60" s="19"/>
      <c r="G60" s="17"/>
      <c r="H60" s="17"/>
    </row>
    <row r="61" spans="1:8" x14ac:dyDescent="0.25">
      <c r="A61" s="17"/>
      <c r="B61" s="19"/>
      <c r="C61" s="98"/>
      <c r="D61" s="19"/>
      <c r="E61" s="17"/>
      <c r="F61" s="19"/>
      <c r="G61" s="17"/>
      <c r="H61" s="17"/>
    </row>
    <row r="62" spans="1:8" x14ac:dyDescent="0.25">
      <c r="A62" s="17"/>
      <c r="B62" s="20"/>
      <c r="C62" s="98"/>
      <c r="D62" s="19"/>
      <c r="E62" s="17"/>
      <c r="F62" s="19"/>
      <c r="G62" s="17"/>
      <c r="H62" s="17"/>
    </row>
    <row r="63" spans="1:8" x14ac:dyDescent="0.25">
      <c r="A63" s="17"/>
      <c r="B63" s="20"/>
      <c r="C63" s="98"/>
      <c r="D63" s="19"/>
      <c r="E63" s="17"/>
      <c r="F63" s="19"/>
      <c r="G63" s="17"/>
      <c r="H63" s="17"/>
    </row>
    <row r="64" spans="1:8" x14ac:dyDescent="0.25">
      <c r="C64" s="19"/>
      <c r="D64" s="19"/>
      <c r="E64" s="19"/>
      <c r="F64" s="19"/>
    </row>
    <row r="65" spans="2:6" x14ac:dyDescent="0.25">
      <c r="B65" s="3"/>
      <c r="C65" s="19"/>
      <c r="D65" s="19"/>
      <c r="E65" s="19"/>
      <c r="F65" s="19"/>
    </row>
    <row r="66" spans="2:6" x14ac:dyDescent="0.25">
      <c r="B66" s="19"/>
      <c r="C66" s="19"/>
      <c r="D66" s="19"/>
      <c r="E66" s="19"/>
      <c r="F66" s="19"/>
    </row>
  </sheetData>
  <mergeCells count="3">
    <mergeCell ref="B4:J4"/>
    <mergeCell ref="B6:H6"/>
    <mergeCell ref="C24:H2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workbookViewId="0">
      <selection activeCell="B4" sqref="B4:J4"/>
    </sheetView>
  </sheetViews>
  <sheetFormatPr defaultRowHeight="15" x14ac:dyDescent="0.25"/>
  <cols>
    <col min="1" max="1" width="17.28515625" style="57" customWidth="1"/>
    <col min="2" max="2" width="40.85546875" style="57" customWidth="1"/>
    <col min="3" max="3" width="16" style="57" customWidth="1"/>
    <col min="4" max="4" width="11.7109375" style="57" customWidth="1"/>
    <col min="5" max="5" width="42.28515625" style="57" customWidth="1"/>
    <col min="6" max="6" width="9.140625" style="57"/>
    <col min="7" max="7" width="13" style="57" customWidth="1"/>
    <col min="8" max="16384" width="9.140625" style="57"/>
  </cols>
  <sheetData>
    <row r="1" spans="1:10" x14ac:dyDescent="0.25">
      <c r="A1" s="2" t="s">
        <v>393</v>
      </c>
      <c r="B1" s="2"/>
    </row>
    <row r="2" spans="1:10" s="149" customFormat="1" x14ac:dyDescent="0.25">
      <c r="A2" s="148"/>
      <c r="B2" s="148"/>
    </row>
    <row r="3" spans="1:10" x14ac:dyDescent="0.25">
      <c r="A3" s="2" t="s">
        <v>0</v>
      </c>
      <c r="B3" s="2" t="s">
        <v>127</v>
      </c>
    </row>
    <row r="4" spans="1:10" ht="62.25" customHeight="1" x14ac:dyDescent="0.25">
      <c r="A4" s="1"/>
      <c r="B4" s="401" t="s">
        <v>36</v>
      </c>
      <c r="C4" s="401"/>
      <c r="D4" s="401"/>
      <c r="E4" s="401"/>
      <c r="F4" s="401"/>
      <c r="G4" s="401"/>
      <c r="H4" s="401"/>
      <c r="I4" s="401"/>
      <c r="J4" s="401"/>
    </row>
    <row r="5" spans="1:10" ht="15" customHeight="1" x14ac:dyDescent="0.25">
      <c r="A5" s="1"/>
      <c r="B5" s="57" t="s">
        <v>6</v>
      </c>
      <c r="E5" s="58"/>
      <c r="F5" s="58"/>
      <c r="G5" s="58"/>
      <c r="H5" s="58"/>
    </row>
    <row r="6" spans="1:10" s="59" customFormat="1" ht="15" customHeight="1" x14ac:dyDescent="0.25">
      <c r="A6" s="1"/>
      <c r="B6" s="405" t="s">
        <v>41</v>
      </c>
      <c r="C6" s="405"/>
      <c r="E6" s="146" t="s">
        <v>44</v>
      </c>
      <c r="F6" s="206"/>
      <c r="G6" s="60"/>
      <c r="H6" s="60"/>
    </row>
    <row r="7" spans="1:10" s="59" customFormat="1" ht="15" customHeight="1" x14ac:dyDescent="0.25">
      <c r="A7" s="1"/>
      <c r="B7" s="144" t="s">
        <v>177</v>
      </c>
      <c r="C7" s="13">
        <v>35</v>
      </c>
      <c r="E7" s="62" t="s">
        <v>53</v>
      </c>
      <c r="F7" s="172">
        <v>700</v>
      </c>
      <c r="G7" s="60"/>
      <c r="J7" s="61"/>
    </row>
    <row r="8" spans="1:10" s="59" customFormat="1" ht="15" customHeight="1" x14ac:dyDescent="0.25">
      <c r="A8" s="1"/>
      <c r="B8" s="144" t="s">
        <v>178</v>
      </c>
      <c r="C8" s="59">
        <v>120</v>
      </c>
      <c r="E8" s="147" t="s">
        <v>91</v>
      </c>
      <c r="F8" s="61">
        <v>580</v>
      </c>
      <c r="G8" s="60"/>
      <c r="J8" s="61"/>
    </row>
    <row r="9" spans="1:10" s="59" customFormat="1" ht="15" customHeight="1" x14ac:dyDescent="0.25">
      <c r="A9" s="1"/>
      <c r="B9" s="144" t="s">
        <v>95</v>
      </c>
      <c r="C9" s="59">
        <v>350</v>
      </c>
      <c r="E9" s="147" t="s">
        <v>181</v>
      </c>
      <c r="F9" s="61">
        <v>38</v>
      </c>
      <c r="G9" s="60"/>
      <c r="J9" s="61"/>
    </row>
    <row r="10" spans="1:10" s="59" customFormat="1" ht="15" customHeight="1" x14ac:dyDescent="0.25">
      <c r="A10" s="1"/>
      <c r="B10" s="144" t="s">
        <v>111</v>
      </c>
      <c r="C10" s="59">
        <v>520</v>
      </c>
      <c r="E10" s="147" t="s">
        <v>182</v>
      </c>
      <c r="F10" s="61">
        <v>25</v>
      </c>
      <c r="G10" s="60"/>
      <c r="J10" s="61"/>
    </row>
    <row r="11" spans="1:10" s="59" customFormat="1" ht="15" customHeight="1" x14ac:dyDescent="0.25">
      <c r="A11" s="1"/>
      <c r="B11" s="144" t="s">
        <v>49</v>
      </c>
      <c r="C11" s="144">
        <v>50</v>
      </c>
      <c r="E11" s="62" t="s">
        <v>7</v>
      </c>
      <c r="F11" s="61">
        <v>15</v>
      </c>
      <c r="G11" s="60"/>
      <c r="J11" s="61"/>
    </row>
    <row r="12" spans="1:10" s="59" customFormat="1" ht="15" customHeight="1" x14ac:dyDescent="0.25">
      <c r="A12" s="1"/>
      <c r="B12" s="144" t="s">
        <v>50</v>
      </c>
      <c r="C12" s="59">
        <v>35</v>
      </c>
      <c r="E12" s="62" t="s">
        <v>54</v>
      </c>
      <c r="F12" s="61">
        <v>15</v>
      </c>
      <c r="G12" s="60"/>
      <c r="J12" s="61"/>
    </row>
    <row r="13" spans="1:10" s="59" customFormat="1" ht="15" customHeight="1" x14ac:dyDescent="0.25">
      <c r="A13" s="1"/>
      <c r="B13" s="144" t="s">
        <v>9</v>
      </c>
      <c r="C13" s="59">
        <v>25</v>
      </c>
      <c r="E13" s="147" t="s">
        <v>26</v>
      </c>
      <c r="F13" s="61">
        <v>12</v>
      </c>
      <c r="G13" s="60"/>
      <c r="J13" s="61"/>
    </row>
    <row r="14" spans="1:10" s="59" customFormat="1" ht="15" customHeight="1" x14ac:dyDescent="0.25">
      <c r="A14" s="1"/>
      <c r="B14" s="144" t="s">
        <v>99</v>
      </c>
      <c r="C14" s="59">
        <v>90</v>
      </c>
      <c r="G14" s="60"/>
      <c r="J14" s="61"/>
    </row>
    <row r="15" spans="1:10" s="59" customFormat="1" ht="15" customHeight="1" x14ac:dyDescent="0.25">
      <c r="A15" s="1"/>
      <c r="E15" s="60"/>
      <c r="F15" s="60"/>
      <c r="G15" s="60"/>
      <c r="H15" s="62"/>
      <c r="I15" s="61"/>
      <c r="J15" s="61"/>
    </row>
    <row r="16" spans="1:10" s="59" customFormat="1" ht="15" customHeight="1" x14ac:dyDescent="0.25">
      <c r="A16" s="1"/>
      <c r="B16" s="144" t="s">
        <v>183</v>
      </c>
      <c r="E16" s="60"/>
      <c r="F16" s="60"/>
      <c r="G16" s="60"/>
      <c r="H16" s="62"/>
      <c r="I16" s="61"/>
      <c r="J16" s="61"/>
    </row>
    <row r="17" spans="1:10" s="59" customFormat="1" ht="15" customHeight="1" x14ac:dyDescent="0.25">
      <c r="A17" s="1"/>
      <c r="E17" s="60"/>
      <c r="F17" s="60"/>
      <c r="G17" s="60"/>
      <c r="H17" s="62"/>
      <c r="I17" s="61"/>
      <c r="J17" s="61"/>
    </row>
    <row r="18" spans="1:10" s="24" customFormat="1" x14ac:dyDescent="0.25">
      <c r="A18" s="4"/>
      <c r="B18" s="5"/>
      <c r="C18" s="5"/>
      <c r="D18" s="5"/>
      <c r="E18" s="5"/>
      <c r="F18" s="5"/>
      <c r="G18" s="5"/>
      <c r="H18" s="5"/>
    </row>
    <row r="19" spans="1:10" x14ac:dyDescent="0.25">
      <c r="A19" s="2"/>
      <c r="B19" s="3"/>
      <c r="C19" s="3"/>
      <c r="D19" s="3"/>
      <c r="E19" s="3"/>
      <c r="F19" s="3"/>
      <c r="G19" s="3"/>
      <c r="H19" s="3"/>
    </row>
    <row r="20" spans="1:10" x14ac:dyDescent="0.25">
      <c r="A20" s="2"/>
      <c r="B20" s="6" t="s">
        <v>1</v>
      </c>
      <c r="C20" s="6"/>
      <c r="D20" s="6"/>
      <c r="E20" s="6"/>
      <c r="F20" s="174"/>
      <c r="G20" s="174"/>
      <c r="H20" s="174"/>
    </row>
    <row r="21" spans="1:10" x14ac:dyDescent="0.25">
      <c r="A21" s="2"/>
      <c r="B21" s="7" t="s">
        <v>2</v>
      </c>
      <c r="C21" s="3"/>
      <c r="D21" s="3"/>
      <c r="E21" s="3"/>
      <c r="F21" s="3"/>
      <c r="G21" s="3"/>
      <c r="H21" s="3"/>
    </row>
    <row r="22" spans="1:10" s="20" customFormat="1" x14ac:dyDescent="0.25">
      <c r="A22" s="139"/>
      <c r="B22" s="139" t="s">
        <v>3</v>
      </c>
      <c r="C22" s="139"/>
      <c r="D22" s="139"/>
      <c r="E22" s="139"/>
      <c r="F22" s="139"/>
      <c r="G22" s="139"/>
      <c r="H22" s="139"/>
    </row>
    <row r="24" spans="1:10" x14ac:dyDescent="0.25">
      <c r="B24" s="2" t="s">
        <v>4</v>
      </c>
      <c r="C24" s="57" t="s">
        <v>0</v>
      </c>
    </row>
    <row r="25" spans="1:10" x14ac:dyDescent="0.25">
      <c r="B25" s="405" t="s">
        <v>41</v>
      </c>
      <c r="C25" s="405"/>
      <c r="D25" s="144"/>
      <c r="E25" s="146" t="s">
        <v>44</v>
      </c>
      <c r="F25" s="206"/>
      <c r="G25"/>
      <c r="H25"/>
    </row>
    <row r="26" spans="1:10" x14ac:dyDescent="0.25">
      <c r="B26" s="144" t="s">
        <v>177</v>
      </c>
      <c r="C26" s="32">
        <v>35</v>
      </c>
      <c r="D26" s="144"/>
      <c r="E26" s="147" t="s">
        <v>53</v>
      </c>
      <c r="F26" s="175">
        <v>700</v>
      </c>
      <c r="G26"/>
      <c r="H26"/>
    </row>
    <row r="27" spans="1:10" x14ac:dyDescent="0.25">
      <c r="A27" s="9" t="s">
        <v>0</v>
      </c>
      <c r="B27" s="144" t="s">
        <v>178</v>
      </c>
      <c r="C27" s="8">
        <v>120</v>
      </c>
      <c r="D27" s="144"/>
      <c r="E27" s="147" t="s">
        <v>91</v>
      </c>
      <c r="F27" s="94">
        <v>580</v>
      </c>
      <c r="G27"/>
      <c r="H27"/>
    </row>
    <row r="28" spans="1:10" x14ac:dyDescent="0.25">
      <c r="A28" s="10"/>
      <c r="B28" s="144" t="s">
        <v>95</v>
      </c>
      <c r="C28" s="8">
        <v>350</v>
      </c>
      <c r="D28" s="144"/>
      <c r="E28" s="147" t="s">
        <v>181</v>
      </c>
      <c r="F28" s="94">
        <v>38</v>
      </c>
      <c r="G28"/>
      <c r="H28"/>
    </row>
    <row r="29" spans="1:10" x14ac:dyDescent="0.25">
      <c r="A29" s="10"/>
      <c r="B29" s="144" t="s">
        <v>111</v>
      </c>
      <c r="C29" s="8">
        <v>520</v>
      </c>
      <c r="D29" s="144"/>
      <c r="E29" s="147" t="s">
        <v>182</v>
      </c>
      <c r="F29" s="94">
        <v>25</v>
      </c>
      <c r="G29"/>
      <c r="H29"/>
    </row>
    <row r="30" spans="1:10" x14ac:dyDescent="0.25">
      <c r="A30" s="10"/>
      <c r="B30" s="144" t="s">
        <v>49</v>
      </c>
      <c r="C30" s="8">
        <v>50</v>
      </c>
      <c r="D30" s="144"/>
      <c r="E30" s="147" t="s">
        <v>7</v>
      </c>
      <c r="F30" s="94">
        <v>15</v>
      </c>
      <c r="G30"/>
      <c r="H30"/>
    </row>
    <row r="31" spans="1:10" x14ac:dyDescent="0.25">
      <c r="A31" s="10"/>
      <c r="B31" s="144" t="s">
        <v>50</v>
      </c>
      <c r="C31" s="8">
        <v>35</v>
      </c>
      <c r="D31" s="144"/>
      <c r="E31" s="147" t="s">
        <v>54</v>
      </c>
      <c r="F31" s="94">
        <v>15</v>
      </c>
      <c r="G31"/>
      <c r="H31"/>
    </row>
    <row r="32" spans="1:10" x14ac:dyDescent="0.25">
      <c r="A32" s="10"/>
      <c r="B32" s="144" t="s">
        <v>9</v>
      </c>
      <c r="C32" s="8">
        <v>25</v>
      </c>
      <c r="D32" s="144"/>
      <c r="E32" s="147" t="s">
        <v>26</v>
      </c>
      <c r="F32" s="94">
        <v>12</v>
      </c>
      <c r="G32"/>
      <c r="H32"/>
    </row>
    <row r="33" spans="1:8" x14ac:dyDescent="0.25">
      <c r="A33" s="10"/>
      <c r="B33" s="144" t="s">
        <v>184</v>
      </c>
      <c r="C33" s="8">
        <v>90</v>
      </c>
      <c r="D33" s="60"/>
      <c r="E33" s="60"/>
      <c r="F33" s="60"/>
      <c r="G33" s="62"/>
      <c r="H33" s="61"/>
    </row>
    <row r="34" spans="1:8" x14ac:dyDescent="0.25">
      <c r="A34" s="10"/>
      <c r="B34" s="31"/>
      <c r="C34" s="46"/>
      <c r="D34" s="31"/>
    </row>
    <row r="35" spans="1:8" s="149" customFormat="1" x14ac:dyDescent="0.25">
      <c r="A35" s="158"/>
      <c r="B35" s="207"/>
      <c r="C35" s="208"/>
      <c r="D35" s="207"/>
    </row>
    <row r="36" spans="1:8" s="194" customFormat="1" x14ac:dyDescent="0.25">
      <c r="A36" s="220"/>
      <c r="B36" s="221"/>
      <c r="C36" s="222"/>
      <c r="D36" s="221"/>
    </row>
    <row r="37" spans="1:8" x14ac:dyDescent="0.25">
      <c r="A37" s="10"/>
      <c r="B37" s="3" t="s">
        <v>5</v>
      </c>
      <c r="C37" s="45"/>
      <c r="D37" s="31"/>
    </row>
    <row r="38" spans="1:8" s="144" customFormat="1" x14ac:dyDescent="0.25">
      <c r="A38" s="10"/>
      <c r="B38" s="3"/>
      <c r="C38" s="45"/>
      <c r="D38" s="31"/>
    </row>
    <row r="39" spans="1:8" x14ac:dyDescent="0.25">
      <c r="A39" s="10"/>
      <c r="B39" s="406" t="s">
        <v>41</v>
      </c>
      <c r="C39" s="406"/>
      <c r="D39" s="406"/>
      <c r="E39" s="406"/>
      <c r="F39" s="406"/>
      <c r="G39" s="31"/>
    </row>
    <row r="40" spans="1:8" x14ac:dyDescent="0.25">
      <c r="A40" s="10"/>
      <c r="B40" s="101" t="s">
        <v>7</v>
      </c>
      <c r="C40" s="209">
        <f>F30</f>
        <v>15</v>
      </c>
      <c r="D40" s="33"/>
      <c r="E40" s="101" t="s">
        <v>182</v>
      </c>
      <c r="F40" s="53">
        <f>F29</f>
        <v>25</v>
      </c>
      <c r="G40" s="31"/>
    </row>
    <row r="41" spans="1:8" x14ac:dyDescent="0.25">
      <c r="B41" s="19" t="s">
        <v>50</v>
      </c>
      <c r="C41" s="82">
        <f>C31</f>
        <v>35</v>
      </c>
      <c r="D41" s="56"/>
      <c r="E41" s="19" t="s">
        <v>177</v>
      </c>
      <c r="F41" s="212">
        <f>C26</f>
        <v>35</v>
      </c>
      <c r="G41" s="31"/>
    </row>
    <row r="42" spans="1:8" x14ac:dyDescent="0.25">
      <c r="A42" s="10"/>
      <c r="B42" s="19" t="s">
        <v>49</v>
      </c>
      <c r="C42" s="210">
        <f>C30</f>
        <v>50</v>
      </c>
      <c r="D42" s="31"/>
      <c r="E42" s="19" t="s">
        <v>180</v>
      </c>
      <c r="F42" s="33">
        <f>SUM(F40:F41)</f>
        <v>60</v>
      </c>
      <c r="G42" s="31"/>
    </row>
    <row r="43" spans="1:8" x14ac:dyDescent="0.25">
      <c r="A43" s="10"/>
      <c r="B43" s="19" t="s">
        <v>179</v>
      </c>
      <c r="C43" s="43">
        <f>SUM(C40:C42)</f>
        <v>100</v>
      </c>
      <c r="D43" s="31"/>
      <c r="E43" s="19"/>
      <c r="F43" s="31"/>
      <c r="G43" s="31"/>
    </row>
    <row r="44" spans="1:8" x14ac:dyDescent="0.25">
      <c r="A44" s="10"/>
      <c r="D44" s="31"/>
      <c r="E44" s="19" t="s">
        <v>95</v>
      </c>
      <c r="F44" s="213">
        <f>C28</f>
        <v>350</v>
      </c>
      <c r="G44" s="31"/>
    </row>
    <row r="45" spans="1:8" x14ac:dyDescent="0.25">
      <c r="A45" s="10"/>
      <c r="B45" s="19" t="str">
        <f>B29</f>
        <v>Property, plant, and equipment</v>
      </c>
      <c r="C45" s="33">
        <f>C29</f>
        <v>520</v>
      </c>
      <c r="D45" s="31"/>
      <c r="E45" s="19" t="s">
        <v>151</v>
      </c>
      <c r="F45" s="33">
        <f>F42+F44</f>
        <v>410</v>
      </c>
      <c r="G45" s="31"/>
    </row>
    <row r="46" spans="1:8" x14ac:dyDescent="0.25">
      <c r="A46" s="10"/>
      <c r="B46" s="19" t="str">
        <f>B27</f>
        <v>Less accumulated depreciation</v>
      </c>
      <c r="C46" s="211">
        <f>C27</f>
        <v>120</v>
      </c>
      <c r="D46" s="31"/>
      <c r="E46" s="19"/>
      <c r="F46" s="31"/>
      <c r="G46" s="31"/>
    </row>
    <row r="47" spans="1:8" x14ac:dyDescent="0.25">
      <c r="A47" s="10"/>
      <c r="B47" s="19" t="s">
        <v>43</v>
      </c>
      <c r="C47" s="198">
        <f>C45-C46</f>
        <v>400</v>
      </c>
      <c r="D47" s="31"/>
      <c r="E47" s="19" t="s">
        <v>99</v>
      </c>
      <c r="F47" s="211">
        <f>C33</f>
        <v>90</v>
      </c>
      <c r="G47" s="31"/>
    </row>
    <row r="48" spans="1:8" x14ac:dyDescent="0.25">
      <c r="A48" s="10"/>
      <c r="D48" s="31"/>
      <c r="E48" s="19"/>
      <c r="F48" s="31"/>
      <c r="G48" s="31"/>
    </row>
    <row r="49" spans="1:8" x14ac:dyDescent="0.25">
      <c r="A49" s="10" t="s">
        <v>0</v>
      </c>
      <c r="B49" s="19" t="s">
        <v>98</v>
      </c>
      <c r="C49" s="197">
        <f>C43+C47</f>
        <v>500</v>
      </c>
      <c r="D49" s="31"/>
      <c r="E49" s="19" t="s">
        <v>185</v>
      </c>
      <c r="F49" s="214">
        <f>F45+F47</f>
        <v>500</v>
      </c>
      <c r="G49" s="31"/>
    </row>
    <row r="50" spans="1:8" x14ac:dyDescent="0.25">
      <c r="A50" s="10"/>
      <c r="B50" s="19"/>
      <c r="C50" s="43"/>
      <c r="D50" s="31"/>
      <c r="E50" s="19"/>
      <c r="F50" s="31"/>
      <c r="G50" s="31"/>
    </row>
    <row r="51" spans="1:8" x14ac:dyDescent="0.25">
      <c r="A51" s="10"/>
      <c r="B51" s="215" t="s">
        <v>44</v>
      </c>
      <c r="C51" s="43"/>
      <c r="D51" s="31"/>
      <c r="E51" s="19"/>
      <c r="F51" s="31"/>
      <c r="G51" s="31"/>
    </row>
    <row r="52" spans="1:8" x14ac:dyDescent="0.25">
      <c r="A52" s="10"/>
      <c r="B52" s="101" t="s">
        <v>186</v>
      </c>
      <c r="C52" s="53">
        <f>F26</f>
        <v>700</v>
      </c>
      <c r="D52" s="31"/>
      <c r="E52" s="31"/>
      <c r="F52" s="31"/>
      <c r="G52" s="31"/>
    </row>
    <row r="53" spans="1:8" x14ac:dyDescent="0.25">
      <c r="A53" s="10"/>
      <c r="B53" s="101" t="s">
        <v>91</v>
      </c>
      <c r="C53" s="54">
        <f>F27</f>
        <v>580</v>
      </c>
      <c r="D53" s="31"/>
      <c r="E53" s="31"/>
      <c r="F53" s="31"/>
      <c r="G53" s="31"/>
    </row>
    <row r="54" spans="1:8" x14ac:dyDescent="0.25">
      <c r="A54" s="10"/>
      <c r="B54" s="101" t="s">
        <v>187</v>
      </c>
      <c r="C54" s="54">
        <f>F28</f>
        <v>38</v>
      </c>
      <c r="D54" s="31"/>
      <c r="E54" s="31"/>
      <c r="F54" s="31"/>
      <c r="G54" s="31"/>
    </row>
    <row r="55" spans="1:8" x14ac:dyDescent="0.25">
      <c r="A55" s="10"/>
      <c r="B55" s="101" t="s">
        <v>26</v>
      </c>
      <c r="C55" s="216">
        <f>F32</f>
        <v>12</v>
      </c>
      <c r="D55" s="31"/>
      <c r="E55" s="31"/>
      <c r="F55" s="31"/>
      <c r="G55" s="31"/>
    </row>
    <row r="56" spans="1:8" x14ac:dyDescent="0.25">
      <c r="A56" s="10"/>
      <c r="B56" s="101" t="s">
        <v>27</v>
      </c>
      <c r="C56" s="33">
        <f>C52-C53-C54-C55</f>
        <v>70</v>
      </c>
      <c r="D56" s="31"/>
      <c r="E56" s="31"/>
      <c r="F56" s="31"/>
      <c r="G56" s="31"/>
    </row>
    <row r="57" spans="1:8" x14ac:dyDescent="0.25">
      <c r="A57" s="17"/>
      <c r="B57" s="19" t="s">
        <v>9</v>
      </c>
      <c r="C57" s="211">
        <f>C32</f>
        <v>25</v>
      </c>
      <c r="D57" s="31"/>
      <c r="E57" s="31"/>
      <c r="F57" s="31"/>
      <c r="G57" s="31"/>
      <c r="H57" s="17"/>
    </row>
    <row r="58" spans="1:8" x14ac:dyDescent="0.25">
      <c r="A58" s="17"/>
      <c r="B58" s="96" t="s">
        <v>67</v>
      </c>
      <c r="C58" s="217">
        <f>C56-C57</f>
        <v>45</v>
      </c>
      <c r="D58" s="31"/>
      <c r="E58" s="31"/>
      <c r="F58" s="31"/>
      <c r="G58" s="31"/>
      <c r="H58" s="17"/>
    </row>
    <row r="59" spans="1:8" x14ac:dyDescent="0.25">
      <c r="A59" s="17"/>
      <c r="B59" s="96" t="s">
        <v>54</v>
      </c>
      <c r="C59" s="218">
        <f>F31</f>
        <v>15</v>
      </c>
      <c r="D59" s="31"/>
      <c r="E59" s="31"/>
      <c r="F59" s="31"/>
      <c r="G59" s="31"/>
      <c r="H59" s="17"/>
    </row>
    <row r="60" spans="1:8" x14ac:dyDescent="0.25">
      <c r="A60" s="17"/>
      <c r="B60" s="19" t="s">
        <v>35</v>
      </c>
      <c r="C60" s="219">
        <f>C58-C59</f>
        <v>30</v>
      </c>
      <c r="D60" s="31"/>
      <c r="E60" s="31"/>
      <c r="F60" s="31"/>
      <c r="G60" s="31"/>
      <c r="H60" s="17"/>
    </row>
    <row r="61" spans="1:8" x14ac:dyDescent="0.25">
      <c r="A61" s="17"/>
      <c r="B61" s="19"/>
      <c r="C61" s="22"/>
      <c r="D61" s="20"/>
      <c r="E61" s="17"/>
      <c r="F61" s="19"/>
      <c r="G61" s="17"/>
      <c r="H61" s="17"/>
    </row>
    <row r="62" spans="1:8" x14ac:dyDescent="0.25">
      <c r="A62" s="17"/>
      <c r="B62" s="19"/>
      <c r="C62" s="22"/>
      <c r="D62" s="19"/>
      <c r="E62" s="17"/>
      <c r="F62" s="19"/>
      <c r="G62" s="17"/>
      <c r="H62" s="17"/>
    </row>
    <row r="63" spans="1:8" x14ac:dyDescent="0.25">
      <c r="B63" s="19"/>
      <c r="C63" s="19"/>
      <c r="D63" s="19"/>
      <c r="E63" s="19"/>
      <c r="F63" s="19"/>
    </row>
    <row r="64" spans="1:8" x14ac:dyDescent="0.25">
      <c r="B64" s="3"/>
      <c r="C64" s="19"/>
      <c r="D64" s="19"/>
      <c r="E64" s="19"/>
      <c r="F64" s="19"/>
    </row>
    <row r="65" spans="2:6" x14ac:dyDescent="0.25">
      <c r="B65" s="19"/>
      <c r="C65" s="19"/>
      <c r="D65" s="19"/>
      <c r="E65" s="19"/>
      <c r="F65" s="19"/>
    </row>
  </sheetData>
  <mergeCells count="4">
    <mergeCell ref="B4:J4"/>
    <mergeCell ref="B6:C6"/>
    <mergeCell ref="B25:C25"/>
    <mergeCell ref="B39:F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topLeftCell="B1" workbookViewId="0">
      <selection activeCell="B4" sqref="B4:J4"/>
    </sheetView>
  </sheetViews>
  <sheetFormatPr defaultRowHeight="15" x14ac:dyDescent="0.25"/>
  <cols>
    <col min="1" max="1" width="17.28515625" style="38" customWidth="1"/>
    <col min="2" max="2" width="41.85546875" style="38" customWidth="1"/>
    <col min="3" max="3" width="16" style="38" customWidth="1"/>
    <col min="4" max="4" width="11.7109375" style="38" customWidth="1"/>
    <col min="5" max="16384" width="9.140625" style="38"/>
  </cols>
  <sheetData>
    <row r="1" spans="1:10" x14ac:dyDescent="0.25">
      <c r="A1" s="2" t="s">
        <v>394</v>
      </c>
      <c r="B1" s="2"/>
    </row>
    <row r="2" spans="1:10" s="149" customFormat="1" x14ac:dyDescent="0.25">
      <c r="A2" s="148"/>
      <c r="B2" s="148"/>
    </row>
    <row r="3" spans="1:10" x14ac:dyDescent="0.25">
      <c r="A3" s="2" t="s">
        <v>0</v>
      </c>
      <c r="B3" s="2" t="s">
        <v>127</v>
      </c>
    </row>
    <row r="4" spans="1:10" ht="45.75" customHeight="1" x14ac:dyDescent="0.25">
      <c r="A4" s="1"/>
      <c r="B4" s="401" t="s">
        <v>24</v>
      </c>
      <c r="C4" s="401"/>
      <c r="D4" s="401"/>
      <c r="E4" s="401"/>
      <c r="F4" s="401"/>
      <c r="G4" s="401"/>
      <c r="H4" s="401"/>
      <c r="I4" s="401"/>
      <c r="J4" s="401"/>
    </row>
    <row r="5" spans="1:10" ht="15" customHeight="1" x14ac:dyDescent="0.25">
      <c r="A5" s="1"/>
      <c r="B5" s="38" t="s">
        <v>6</v>
      </c>
      <c r="E5" s="37"/>
      <c r="F5" s="37"/>
      <c r="G5" s="37"/>
      <c r="H5" s="37"/>
    </row>
    <row r="6" spans="1:10" customFormat="1" ht="15" customHeight="1" x14ac:dyDescent="0.25">
      <c r="B6" s="2" t="s">
        <v>340</v>
      </c>
    </row>
    <row r="7" spans="1:10" customFormat="1" ht="15" customHeight="1" x14ac:dyDescent="0.25">
      <c r="B7" s="2" t="s">
        <v>341</v>
      </c>
    </row>
    <row r="8" spans="1:10" s="393" customFormat="1" ht="15" customHeight="1" x14ac:dyDescent="0.25">
      <c r="B8" s="2" t="s">
        <v>343</v>
      </c>
    </row>
    <row r="9" spans="1:10" s="393" customFormat="1" ht="15" customHeight="1" x14ac:dyDescent="0.25">
      <c r="B9" s="2" t="s">
        <v>342</v>
      </c>
    </row>
    <row r="10" spans="1:10" customFormat="1" ht="15" customHeight="1" x14ac:dyDescent="0.25"/>
    <row r="11" spans="1:10" s="149" customFormat="1" x14ac:dyDescent="0.25">
      <c r="A11" s="148"/>
      <c r="B11" s="151"/>
      <c r="C11" s="151"/>
      <c r="D11" s="151"/>
      <c r="E11" s="151"/>
      <c r="F11" s="151"/>
      <c r="G11" s="151"/>
      <c r="H11" s="151"/>
    </row>
    <row r="12" spans="1:10" x14ac:dyDescent="0.25">
      <c r="A12" s="2"/>
      <c r="B12" s="3"/>
      <c r="C12" s="3"/>
      <c r="D12" s="3"/>
      <c r="E12" s="3"/>
      <c r="F12" s="3"/>
      <c r="G12" s="3"/>
      <c r="H12" s="3"/>
    </row>
    <row r="13" spans="1:10" x14ac:dyDescent="0.25">
      <c r="A13" s="2"/>
      <c r="B13" s="6" t="s">
        <v>1</v>
      </c>
      <c r="C13" s="6"/>
      <c r="D13" s="6"/>
      <c r="E13" s="6"/>
      <c r="F13" s="6"/>
      <c r="G13" s="174"/>
      <c r="H13" s="174"/>
    </row>
    <row r="14" spans="1:10" x14ac:dyDescent="0.25">
      <c r="A14" s="2"/>
      <c r="B14" s="7" t="s">
        <v>2</v>
      </c>
      <c r="C14" s="3"/>
      <c r="D14" s="3"/>
      <c r="E14" s="3"/>
      <c r="F14" s="3"/>
      <c r="G14" s="3"/>
      <c r="H14" s="3"/>
    </row>
    <row r="15" spans="1:10" s="20" customFormat="1" x14ac:dyDescent="0.25">
      <c r="A15" s="139"/>
      <c r="B15" s="139" t="s">
        <v>3</v>
      </c>
      <c r="C15" s="139"/>
      <c r="D15" s="139"/>
      <c r="E15" s="139"/>
      <c r="F15" s="139"/>
      <c r="G15" s="139"/>
      <c r="H15" s="139"/>
    </row>
    <row r="17" spans="1:8" x14ac:dyDescent="0.25">
      <c r="B17" s="2" t="s">
        <v>4</v>
      </c>
      <c r="C17" s="38" t="s">
        <v>0</v>
      </c>
    </row>
    <row r="18" spans="1:8" x14ac:dyDescent="0.25">
      <c r="B18" s="144" t="s">
        <v>188</v>
      </c>
      <c r="C18" s="32">
        <v>200000</v>
      </c>
    </row>
    <row r="19" spans="1:8" s="48" customFormat="1" x14ac:dyDescent="0.25">
      <c r="B19" s="144" t="s">
        <v>189</v>
      </c>
      <c r="C19" s="32">
        <v>50000000</v>
      </c>
    </row>
    <row r="20" spans="1:8" s="102" customFormat="1" x14ac:dyDescent="0.25">
      <c r="B20" s="102" t="s">
        <v>190</v>
      </c>
      <c r="C20" s="27">
        <v>2000000</v>
      </c>
      <c r="D20" s="102" t="s">
        <v>0</v>
      </c>
    </row>
    <row r="21" spans="1:8" s="102" customFormat="1" x14ac:dyDescent="0.25">
      <c r="C21" s="224"/>
    </row>
    <row r="22" spans="1:8" s="223" customFormat="1" x14ac:dyDescent="0.25"/>
    <row r="23" spans="1:8" x14ac:dyDescent="0.25">
      <c r="A23" s="10"/>
      <c r="E23" s="11"/>
      <c r="H23" s="12"/>
    </row>
    <row r="24" spans="1:8" x14ac:dyDescent="0.25">
      <c r="A24" s="10"/>
      <c r="B24" s="2" t="s">
        <v>5</v>
      </c>
    </row>
    <row r="25" spans="1:8" x14ac:dyDescent="0.25">
      <c r="A25" s="10"/>
      <c r="B25" s="19" t="s">
        <v>344</v>
      </c>
      <c r="C25" s="33">
        <f>C18</f>
        <v>200000</v>
      </c>
    </row>
    <row r="26" spans="1:8" s="393" customFormat="1" x14ac:dyDescent="0.25">
      <c r="A26" s="10"/>
      <c r="B26" s="19" t="s">
        <v>345</v>
      </c>
      <c r="C26" s="43">
        <f>C19+C18</f>
        <v>50200000</v>
      </c>
    </row>
    <row r="27" spans="1:8" x14ac:dyDescent="0.25">
      <c r="A27" s="10"/>
      <c r="B27" s="19"/>
    </row>
    <row r="28" spans="1:8" x14ac:dyDescent="0.25">
      <c r="A28" s="10"/>
      <c r="B28" s="19"/>
      <c r="C28" s="45"/>
    </row>
    <row r="29" spans="1:8" x14ac:dyDescent="0.25">
      <c r="A29" s="10"/>
      <c r="B29" s="3" t="s">
        <v>346</v>
      </c>
      <c r="C29" s="226">
        <f>C18/C20</f>
        <v>0.1</v>
      </c>
    </row>
    <row r="30" spans="1:8" x14ac:dyDescent="0.25">
      <c r="A30" s="10" t="s">
        <v>0</v>
      </c>
      <c r="B30" s="19" t="s">
        <v>347</v>
      </c>
      <c r="C30" s="68">
        <f>C26/C20</f>
        <v>25.1</v>
      </c>
    </row>
    <row r="31" spans="1:8" x14ac:dyDescent="0.25">
      <c r="A31" s="10"/>
      <c r="B31" s="19"/>
    </row>
    <row r="32" spans="1:8" x14ac:dyDescent="0.25">
      <c r="A32" s="10"/>
      <c r="B32" s="19"/>
      <c r="C32" s="225"/>
    </row>
    <row r="33" spans="1:8" x14ac:dyDescent="0.25">
      <c r="A33" s="10"/>
      <c r="B33" s="19"/>
      <c r="C33" s="46"/>
    </row>
    <row r="34" spans="1:8" x14ac:dyDescent="0.25">
      <c r="A34" s="10"/>
      <c r="B34" s="19"/>
      <c r="C34" s="43"/>
    </row>
    <row r="35" spans="1:8" x14ac:dyDescent="0.25">
      <c r="A35" s="10"/>
      <c r="B35" s="11"/>
      <c r="C35" s="43"/>
    </row>
    <row r="36" spans="1:8" x14ac:dyDescent="0.25">
      <c r="A36" s="10"/>
      <c r="B36" s="11"/>
      <c r="C36" s="47"/>
    </row>
    <row r="37" spans="1:8" x14ac:dyDescent="0.25">
      <c r="A37" s="10"/>
      <c r="B37" s="11"/>
      <c r="C37" s="44"/>
    </row>
    <row r="38" spans="1:8" x14ac:dyDescent="0.25">
      <c r="A38" s="10"/>
    </row>
    <row r="39" spans="1:8" x14ac:dyDescent="0.25">
      <c r="A39" s="10"/>
      <c r="B39" s="38" t="s">
        <v>0</v>
      </c>
      <c r="C39" s="38" t="s">
        <v>0</v>
      </c>
    </row>
    <row r="40" spans="1:8" x14ac:dyDescent="0.25">
      <c r="A40" s="10"/>
    </row>
    <row r="41" spans="1:8" x14ac:dyDescent="0.25">
      <c r="A41" s="10"/>
      <c r="B41" s="16"/>
    </row>
    <row r="42" spans="1:8" x14ac:dyDescent="0.25">
      <c r="A42" s="17"/>
      <c r="B42" s="18"/>
      <c r="C42" s="19"/>
      <c r="D42" s="19"/>
      <c r="E42" s="19"/>
      <c r="F42" s="19"/>
      <c r="G42" s="17"/>
      <c r="H42" s="17"/>
    </row>
    <row r="43" spans="1:8" x14ac:dyDescent="0.25">
      <c r="A43" s="17"/>
      <c r="B43" s="20"/>
      <c r="C43" s="20"/>
      <c r="D43" s="20"/>
      <c r="E43" s="17"/>
      <c r="F43" s="19"/>
      <c r="G43" s="17"/>
      <c r="H43" s="17"/>
    </row>
    <row r="44" spans="1:8" x14ac:dyDescent="0.25">
      <c r="A44" s="17"/>
      <c r="B44" s="21"/>
      <c r="C44" s="22"/>
      <c r="D44" s="20"/>
      <c r="E44" s="17"/>
      <c r="F44" s="19"/>
      <c r="G44" s="17"/>
      <c r="H44" s="17"/>
    </row>
    <row r="45" spans="1:8" x14ac:dyDescent="0.25">
      <c r="A45" s="17"/>
      <c r="B45" s="21"/>
      <c r="C45" s="23"/>
      <c r="D45" s="20"/>
      <c r="E45" s="17"/>
      <c r="F45" s="19"/>
      <c r="G45" s="17"/>
      <c r="H45" s="17"/>
    </row>
    <row r="46" spans="1:8" x14ac:dyDescent="0.25">
      <c r="A46" s="17"/>
      <c r="B46" s="20"/>
      <c r="C46" s="22"/>
      <c r="D46" s="20"/>
      <c r="E46" s="17"/>
      <c r="F46" s="19"/>
      <c r="G46" s="17"/>
      <c r="H46" s="17"/>
    </row>
    <row r="47" spans="1:8" x14ac:dyDescent="0.25">
      <c r="A47" s="17"/>
      <c r="B47" s="20"/>
      <c r="C47" s="22"/>
      <c r="D47" s="20"/>
      <c r="E47" s="17"/>
      <c r="F47" s="19"/>
      <c r="G47" s="17"/>
      <c r="H47" s="17"/>
    </row>
    <row r="48" spans="1:8" x14ac:dyDescent="0.25">
      <c r="A48" s="17"/>
      <c r="B48" s="20"/>
      <c r="C48" s="22"/>
      <c r="D48" s="19"/>
      <c r="E48" s="17"/>
      <c r="F48" s="19"/>
      <c r="G48" s="17"/>
      <c r="H48" s="17"/>
    </row>
    <row r="49" spans="2:6" x14ac:dyDescent="0.25">
      <c r="C49" s="19"/>
      <c r="D49" s="19"/>
      <c r="E49" s="19"/>
      <c r="F49" s="19"/>
    </row>
    <row r="50" spans="2:6" x14ac:dyDescent="0.25">
      <c r="B50" s="3"/>
      <c r="C50" s="19"/>
      <c r="D50" s="19"/>
      <c r="E50" s="19"/>
      <c r="F50" s="19"/>
    </row>
    <row r="51" spans="2:6" x14ac:dyDescent="0.25">
      <c r="B51" s="19"/>
      <c r="C51" s="19"/>
      <c r="D51" s="19"/>
      <c r="E51" s="19"/>
      <c r="F51" s="19"/>
    </row>
  </sheetData>
  <mergeCells count="1">
    <mergeCell ref="B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topLeftCell="B25" workbookViewId="0">
      <selection activeCell="G35" sqref="G35"/>
    </sheetView>
  </sheetViews>
  <sheetFormatPr defaultRowHeight="15" x14ac:dyDescent="0.25"/>
  <cols>
    <col min="1" max="1" width="17.28515625" style="57" customWidth="1"/>
    <col min="2" max="2" width="41.85546875" style="57" customWidth="1"/>
    <col min="3" max="3" width="16" style="57" customWidth="1"/>
    <col min="4" max="4" width="11.7109375" style="57" customWidth="1"/>
    <col min="5" max="16384" width="9.140625" style="57"/>
  </cols>
  <sheetData>
    <row r="1" spans="1:10" s="2" customFormat="1" x14ac:dyDescent="0.25">
      <c r="A1" s="2" t="s">
        <v>395</v>
      </c>
    </row>
    <row r="2" spans="1:10" s="148" customFormat="1" x14ac:dyDescent="0.25"/>
    <row r="3" spans="1:10" s="2" customFormat="1" x14ac:dyDescent="0.25">
      <c r="A3" s="2" t="s">
        <v>0</v>
      </c>
      <c r="B3" s="2" t="s">
        <v>127</v>
      </c>
    </row>
    <row r="4" spans="1:10" ht="39.75" customHeight="1" x14ac:dyDescent="0.25">
      <c r="A4" s="1"/>
      <c r="B4" s="401" t="s">
        <v>37</v>
      </c>
      <c r="C4" s="401"/>
      <c r="D4" s="401"/>
      <c r="E4" s="401"/>
      <c r="F4" s="401"/>
      <c r="G4" s="401"/>
      <c r="H4" s="401"/>
      <c r="I4" s="401"/>
      <c r="J4" s="401"/>
    </row>
    <row r="5" spans="1:10" ht="15" customHeight="1" x14ac:dyDescent="0.25">
      <c r="A5" s="1"/>
      <c r="B5" s="57" t="s">
        <v>6</v>
      </c>
      <c r="E5" s="58"/>
      <c r="F5" s="58"/>
      <c r="G5" s="58"/>
      <c r="H5" s="58"/>
    </row>
    <row r="6" spans="1:10" ht="15" customHeight="1" x14ac:dyDescent="0.25">
      <c r="A6" s="1"/>
      <c r="B6" s="61" t="s">
        <v>348</v>
      </c>
      <c r="E6" s="58"/>
      <c r="F6" s="58"/>
      <c r="G6" s="58"/>
      <c r="H6" s="58"/>
    </row>
    <row r="7" spans="1:10" s="393" customFormat="1" ht="15" customHeight="1" x14ac:dyDescent="0.25">
      <c r="A7" s="392"/>
      <c r="B7" s="61" t="s">
        <v>349</v>
      </c>
      <c r="E7" s="394"/>
      <c r="F7" s="394"/>
      <c r="G7" s="394"/>
      <c r="H7" s="394"/>
    </row>
    <row r="8" spans="1:10" ht="15" customHeight="1" x14ac:dyDescent="0.25">
      <c r="A8" s="1"/>
      <c r="B8" s="61" t="s">
        <v>350</v>
      </c>
      <c r="E8" s="58"/>
      <c r="F8" s="58"/>
      <c r="G8" s="58"/>
      <c r="H8" s="58"/>
    </row>
    <row r="9" spans="1:10" ht="15" customHeight="1" x14ac:dyDescent="0.25">
      <c r="A9" s="1"/>
      <c r="B9" s="61" t="s">
        <v>351</v>
      </c>
      <c r="E9" s="58"/>
      <c r="F9" s="58"/>
      <c r="G9" s="58"/>
      <c r="H9" s="58"/>
    </row>
    <row r="10" spans="1:10" ht="15" customHeight="1" x14ac:dyDescent="0.25">
      <c r="A10" s="1"/>
      <c r="B10" s="61" t="s">
        <v>352</v>
      </c>
      <c r="E10" s="58"/>
      <c r="F10" s="58"/>
      <c r="G10" s="58"/>
      <c r="H10" s="58"/>
    </row>
    <row r="11" spans="1:10" ht="15" customHeight="1" x14ac:dyDescent="0.25">
      <c r="A11" s="1"/>
      <c r="B11" s="61" t="s">
        <v>353</v>
      </c>
      <c r="E11" s="58"/>
      <c r="F11" s="58"/>
      <c r="G11" s="58"/>
      <c r="H11" s="58"/>
    </row>
    <row r="12" spans="1:10" ht="15" customHeight="1" x14ac:dyDescent="0.25">
      <c r="A12" s="2"/>
      <c r="B12" s="3"/>
      <c r="C12" s="3"/>
      <c r="D12" s="3"/>
      <c r="E12" s="3"/>
      <c r="F12" s="3"/>
      <c r="G12" s="3"/>
      <c r="H12" s="3"/>
    </row>
    <row r="13" spans="1:10" s="24" customFormat="1" x14ac:dyDescent="0.25">
      <c r="A13" s="4"/>
      <c r="B13" s="5"/>
      <c r="C13" s="5"/>
      <c r="D13" s="5"/>
      <c r="E13" s="5"/>
      <c r="F13" s="5"/>
      <c r="G13" s="5"/>
      <c r="H13" s="5"/>
    </row>
    <row r="14" spans="1:10" x14ac:dyDescent="0.25">
      <c r="A14" s="2"/>
      <c r="B14" s="3"/>
      <c r="C14" s="3"/>
      <c r="D14" s="3"/>
      <c r="E14" s="3"/>
      <c r="F14" s="3"/>
      <c r="G14" s="3"/>
      <c r="H14" s="3"/>
    </row>
    <row r="15" spans="1:10" x14ac:dyDescent="0.25">
      <c r="A15" s="2"/>
      <c r="B15" s="6" t="s">
        <v>1</v>
      </c>
      <c r="C15" s="6"/>
      <c r="D15" s="6"/>
      <c r="E15" s="6"/>
      <c r="F15" s="6"/>
      <c r="G15" s="6"/>
      <c r="H15" s="6"/>
    </row>
    <row r="16" spans="1:10" x14ac:dyDescent="0.25">
      <c r="A16" s="2"/>
      <c r="B16" s="7" t="s">
        <v>2</v>
      </c>
      <c r="C16" s="3"/>
      <c r="D16" s="3"/>
      <c r="E16" s="3"/>
      <c r="F16" s="3"/>
      <c r="G16" s="3"/>
      <c r="H16" s="3"/>
    </row>
    <row r="17" spans="1:8" s="20" customFormat="1" x14ac:dyDescent="0.25">
      <c r="A17" s="139"/>
      <c r="B17" s="139" t="s">
        <v>3</v>
      </c>
      <c r="C17" s="139"/>
      <c r="D17" s="139"/>
      <c r="E17" s="139"/>
      <c r="F17" s="139"/>
      <c r="G17" s="139"/>
      <c r="H17" s="139"/>
    </row>
    <row r="19" spans="1:8" x14ac:dyDescent="0.25">
      <c r="B19" s="2" t="s">
        <v>4</v>
      </c>
      <c r="C19" s="57" t="s">
        <v>0</v>
      </c>
    </row>
    <row r="20" spans="1:8" x14ac:dyDescent="0.25">
      <c r="B20" s="144" t="s">
        <v>30</v>
      </c>
      <c r="C20" s="83">
        <v>14</v>
      </c>
      <c r="D20" s="144" t="s">
        <v>120</v>
      </c>
    </row>
    <row r="21" spans="1:8" s="59" customFormat="1" x14ac:dyDescent="0.25">
      <c r="B21" s="144" t="s">
        <v>91</v>
      </c>
      <c r="C21" s="83">
        <v>8</v>
      </c>
      <c r="D21" s="144" t="s">
        <v>120</v>
      </c>
    </row>
    <row r="22" spans="1:8" s="59" customFormat="1" x14ac:dyDescent="0.25">
      <c r="B22" s="144" t="s">
        <v>138</v>
      </c>
      <c r="C22" s="83">
        <v>2</v>
      </c>
      <c r="D22" s="144" t="s">
        <v>120</v>
      </c>
    </row>
    <row r="23" spans="1:8" s="59" customFormat="1" x14ac:dyDescent="0.25">
      <c r="B23" s="144" t="s">
        <v>9</v>
      </c>
      <c r="C23" s="83">
        <v>1</v>
      </c>
      <c r="D23" s="144" t="s">
        <v>120</v>
      </c>
    </row>
    <row r="24" spans="1:8" s="59" customFormat="1" x14ac:dyDescent="0.25">
      <c r="B24" s="59" t="s">
        <v>23</v>
      </c>
      <c r="C24" s="50">
        <v>0.35</v>
      </c>
      <c r="D24" s="144" t="s">
        <v>0</v>
      </c>
    </row>
    <row r="25" spans="1:8" s="118" customFormat="1" x14ac:dyDescent="0.25">
      <c r="B25" s="144" t="s">
        <v>124</v>
      </c>
      <c r="C25" s="125">
        <v>1</v>
      </c>
      <c r="D25" s="144" t="s">
        <v>120</v>
      </c>
    </row>
    <row r="26" spans="1:8" s="59" customFormat="1" x14ac:dyDescent="0.25">
      <c r="B26" s="144" t="s">
        <v>192</v>
      </c>
      <c r="C26" s="83">
        <v>1</v>
      </c>
      <c r="D26" s="144" t="s">
        <v>120</v>
      </c>
    </row>
    <row r="27" spans="1:8" s="118" customFormat="1" x14ac:dyDescent="0.25">
      <c r="B27" s="144" t="s">
        <v>193</v>
      </c>
      <c r="C27" s="83">
        <v>2</v>
      </c>
      <c r="D27" s="144" t="s">
        <v>120</v>
      </c>
    </row>
    <row r="28" spans="1:8" s="59" customFormat="1" x14ac:dyDescent="0.25">
      <c r="B28" s="144" t="s">
        <v>194</v>
      </c>
      <c r="C28" s="83">
        <v>1</v>
      </c>
      <c r="D28" s="144" t="s">
        <v>120</v>
      </c>
    </row>
    <row r="29" spans="1:8" s="118" customFormat="1" x14ac:dyDescent="0.25">
      <c r="B29" s="144" t="s">
        <v>195</v>
      </c>
      <c r="C29" s="83">
        <v>2</v>
      </c>
      <c r="D29" s="144" t="s">
        <v>120</v>
      </c>
    </row>
    <row r="30" spans="1:8" s="144" customFormat="1" x14ac:dyDescent="0.25">
      <c r="C30" s="232"/>
    </row>
    <row r="31" spans="1:8" s="149" customFormat="1" x14ac:dyDescent="0.25">
      <c r="C31" s="233"/>
    </row>
    <row r="32" spans="1:8" x14ac:dyDescent="0.25">
      <c r="A32" s="10"/>
      <c r="E32" s="11"/>
      <c r="H32" s="12"/>
    </row>
    <row r="33" spans="1:6" x14ac:dyDescent="0.25">
      <c r="A33" s="10"/>
      <c r="B33" s="2" t="s">
        <v>5</v>
      </c>
    </row>
    <row r="34" spans="1:6" x14ac:dyDescent="0.25">
      <c r="A34" s="10"/>
      <c r="B34" s="2" t="s">
        <v>150</v>
      </c>
      <c r="C34" s="106" t="s">
        <v>160</v>
      </c>
    </row>
    <row r="35" spans="1:6" x14ac:dyDescent="0.25">
      <c r="A35" s="10"/>
      <c r="B35" s="19" t="s">
        <v>30</v>
      </c>
      <c r="C35" s="97">
        <f>C$20</f>
        <v>14</v>
      </c>
      <c r="D35" s="19" t="s">
        <v>0</v>
      </c>
      <c r="E35" s="31"/>
      <c r="F35" s="31"/>
    </row>
    <row r="36" spans="1:6" x14ac:dyDescent="0.25">
      <c r="A36" s="10"/>
      <c r="B36" s="19" t="s">
        <v>91</v>
      </c>
      <c r="C36" s="199">
        <f>C$21</f>
        <v>8</v>
      </c>
      <c r="D36" s="31"/>
      <c r="E36" s="31"/>
      <c r="F36" s="31"/>
    </row>
    <row r="37" spans="1:6" x14ac:dyDescent="0.25">
      <c r="A37" s="10"/>
      <c r="B37" s="19" t="s">
        <v>138</v>
      </c>
      <c r="C37" s="199">
        <f>C$22</f>
        <v>2</v>
      </c>
      <c r="D37" s="31"/>
      <c r="E37" s="31"/>
      <c r="F37" s="31"/>
    </row>
    <row r="38" spans="1:6" x14ac:dyDescent="0.25">
      <c r="A38" s="10"/>
      <c r="B38" s="19" t="s">
        <v>55</v>
      </c>
      <c r="C38" s="227">
        <f>C$23</f>
        <v>1</v>
      </c>
      <c r="D38" s="31"/>
      <c r="E38" s="31"/>
      <c r="F38" s="31"/>
    </row>
    <row r="39" spans="1:6" x14ac:dyDescent="0.25">
      <c r="A39" s="10"/>
      <c r="B39" s="19" t="s">
        <v>67</v>
      </c>
      <c r="C39" s="103">
        <f>C35-C36-C37-C38</f>
        <v>3</v>
      </c>
      <c r="D39" s="31"/>
      <c r="E39" s="31"/>
      <c r="F39" s="31"/>
    </row>
    <row r="40" spans="1:6" x14ac:dyDescent="0.25">
      <c r="A40" s="10"/>
      <c r="B40" s="19" t="s">
        <v>54</v>
      </c>
      <c r="C40" s="227">
        <f>C39*C$24</f>
        <v>1.0499999999999998</v>
      </c>
      <c r="D40" s="31"/>
      <c r="E40" s="31"/>
      <c r="F40" s="31"/>
    </row>
    <row r="41" spans="1:6" x14ac:dyDescent="0.25">
      <c r="A41" s="10"/>
      <c r="B41" s="19" t="s">
        <v>35</v>
      </c>
      <c r="C41" s="228">
        <f>C39-C40</f>
        <v>1.9500000000000002</v>
      </c>
      <c r="D41" s="99" t="s">
        <v>120</v>
      </c>
      <c r="E41" s="31"/>
      <c r="F41" s="31"/>
    </row>
    <row r="42" spans="1:6" x14ac:dyDescent="0.25">
      <c r="A42" s="10" t="s">
        <v>0</v>
      </c>
      <c r="B42" s="19"/>
      <c r="C42" s="45"/>
      <c r="D42" s="100"/>
      <c r="E42" s="31"/>
      <c r="F42" s="31"/>
    </row>
    <row r="43" spans="1:6" x14ac:dyDescent="0.25">
      <c r="A43" s="10"/>
      <c r="B43" s="19" t="s">
        <v>354</v>
      </c>
      <c r="C43" s="68">
        <f>C41+C37</f>
        <v>3.95</v>
      </c>
      <c r="D43" s="19" t="s">
        <v>120</v>
      </c>
      <c r="E43" s="31"/>
      <c r="F43" s="31"/>
    </row>
    <row r="44" spans="1:6" x14ac:dyDescent="0.25">
      <c r="A44" s="10"/>
      <c r="B44" s="19"/>
      <c r="C44" s="45"/>
      <c r="D44" s="31"/>
      <c r="E44" s="31"/>
      <c r="F44" s="31"/>
    </row>
    <row r="45" spans="1:6" x14ac:dyDescent="0.25">
      <c r="A45" s="10"/>
      <c r="B45" s="3" t="s">
        <v>121</v>
      </c>
      <c r="C45" s="234" t="s">
        <v>160</v>
      </c>
      <c r="D45" s="31"/>
      <c r="E45" s="31"/>
      <c r="F45" s="31"/>
    </row>
    <row r="46" spans="1:6" x14ac:dyDescent="0.25">
      <c r="A46" s="10"/>
      <c r="B46" s="19" t="s">
        <v>30</v>
      </c>
      <c r="C46" s="97">
        <f>C$20</f>
        <v>14</v>
      </c>
      <c r="D46" s="31"/>
      <c r="E46" s="31"/>
      <c r="F46" s="31"/>
    </row>
    <row r="47" spans="1:6" x14ac:dyDescent="0.25">
      <c r="A47" s="10"/>
      <c r="B47" s="19" t="s">
        <v>91</v>
      </c>
      <c r="C47" s="199">
        <f>C$21</f>
        <v>8</v>
      </c>
      <c r="D47" s="31"/>
      <c r="E47" s="31"/>
      <c r="F47" s="31"/>
    </row>
    <row r="48" spans="1:6" x14ac:dyDescent="0.25">
      <c r="A48" s="10"/>
      <c r="B48" s="19" t="s">
        <v>138</v>
      </c>
      <c r="C48" s="199">
        <f>C$22+C25</f>
        <v>3</v>
      </c>
      <c r="D48" s="31"/>
      <c r="E48" s="31"/>
      <c r="F48" s="31"/>
    </row>
    <row r="49" spans="1:8" x14ac:dyDescent="0.25">
      <c r="A49" s="10" t="s">
        <v>0</v>
      </c>
      <c r="B49" s="19" t="s">
        <v>55</v>
      </c>
      <c r="C49" s="227">
        <f>C$23</f>
        <v>1</v>
      </c>
      <c r="D49" s="31"/>
      <c r="E49" s="31"/>
      <c r="F49" s="31"/>
    </row>
    <row r="50" spans="1:8" x14ac:dyDescent="0.25">
      <c r="A50" s="10"/>
      <c r="B50" s="19" t="s">
        <v>67</v>
      </c>
      <c r="C50" s="103">
        <f>C46-C47-C48-C49</f>
        <v>2</v>
      </c>
      <c r="D50" s="31"/>
      <c r="E50" s="31"/>
      <c r="F50" s="31"/>
    </row>
    <row r="51" spans="1:8" x14ac:dyDescent="0.25">
      <c r="A51" s="10"/>
      <c r="B51" s="19" t="s">
        <v>54</v>
      </c>
      <c r="C51" s="235">
        <f>C50*C$24</f>
        <v>0.7</v>
      </c>
      <c r="D51" s="31"/>
      <c r="E51"/>
      <c r="F51"/>
    </row>
    <row r="52" spans="1:8" x14ac:dyDescent="0.25">
      <c r="A52" s="10"/>
      <c r="B52" s="19" t="s">
        <v>35</v>
      </c>
      <c r="C52" s="236">
        <f>C50-C51</f>
        <v>1.3</v>
      </c>
      <c r="D52" s="31"/>
      <c r="E52"/>
      <c r="F52"/>
    </row>
    <row r="53" spans="1:8" x14ac:dyDescent="0.25">
      <c r="A53" s="10"/>
      <c r="B53" s="19"/>
      <c r="C53" s="91"/>
      <c r="D53" s="31"/>
      <c r="E53"/>
      <c r="F53"/>
    </row>
    <row r="54" spans="1:8" x14ac:dyDescent="0.25">
      <c r="A54" s="10"/>
      <c r="B54" s="19" t="s">
        <v>196</v>
      </c>
      <c r="C54" s="103">
        <f>C52+C48</f>
        <v>4.3</v>
      </c>
      <c r="D54" s="31"/>
      <c r="E54"/>
      <c r="F54"/>
    </row>
    <row r="55" spans="1:8" s="144" customFormat="1" x14ac:dyDescent="0.25">
      <c r="A55" s="10"/>
      <c r="B55" s="19"/>
      <c r="C55" s="103"/>
      <c r="D55" s="31"/>
    </row>
    <row r="56" spans="1:8" s="144" customFormat="1" x14ac:dyDescent="0.25">
      <c r="A56" s="10"/>
      <c r="B56" s="230" t="s">
        <v>35</v>
      </c>
      <c r="C56" s="229" t="str">
        <f>IF(C52&gt;C41,"increased","decreased")</f>
        <v>decreased</v>
      </c>
      <c r="D56" s="19" t="s">
        <v>197</v>
      </c>
      <c r="E56" s="231">
        <f>ABS(C52-C41)</f>
        <v>0.65000000000000013</v>
      </c>
      <c r="F56" s="144" t="s">
        <v>198</v>
      </c>
    </row>
    <row r="57" spans="1:8" s="144" customFormat="1" x14ac:dyDescent="0.25">
      <c r="A57" s="10"/>
      <c r="B57" s="230" t="s">
        <v>199</v>
      </c>
      <c r="C57" s="229" t="str">
        <f>IF(C54&gt;C43,"increased","decreased")</f>
        <v>increased</v>
      </c>
      <c r="D57" s="19" t="s">
        <v>197</v>
      </c>
      <c r="E57" s="231">
        <f>ABS(C54-C43)</f>
        <v>0.34999999999999964</v>
      </c>
      <c r="F57" s="144" t="s">
        <v>198</v>
      </c>
    </row>
    <row r="58" spans="1:8" x14ac:dyDescent="0.25">
      <c r="A58" s="10"/>
      <c r="B58" s="19"/>
      <c r="C58" s="31"/>
      <c r="D58" s="31"/>
      <c r="E58" s="31"/>
      <c r="F58" s="31"/>
    </row>
    <row r="59" spans="1:8" x14ac:dyDescent="0.25">
      <c r="A59" s="17"/>
      <c r="B59" s="3" t="s">
        <v>122</v>
      </c>
      <c r="C59" s="82" t="str">
        <f>IF(C57="increased","Positive","Negative")</f>
        <v>Positive</v>
      </c>
      <c r="D59" s="31"/>
      <c r="E59" s="31"/>
      <c r="F59" s="31"/>
      <c r="G59" s="17"/>
      <c r="H59" s="17"/>
    </row>
    <row r="60" spans="1:8" x14ac:dyDescent="0.25">
      <c r="A60" s="17"/>
      <c r="B60" s="184" t="s">
        <v>123</v>
      </c>
      <c r="C60" s="126" t="str">
        <f>IF((C22+C23)=(C26+C27),"No change", "Error")</f>
        <v>No change</v>
      </c>
      <c r="D60" s="20"/>
      <c r="E60" s="17"/>
      <c r="F60" s="19"/>
      <c r="G60" s="17"/>
      <c r="H60" s="17"/>
    </row>
    <row r="61" spans="1:8" x14ac:dyDescent="0.25">
      <c r="A61" s="17"/>
      <c r="B61" s="184" t="s">
        <v>355</v>
      </c>
      <c r="C61" s="66" t="str">
        <f>IF(C29&gt;C23,"Decrease","Error")</f>
        <v>Decrease</v>
      </c>
      <c r="D61" s="20"/>
      <c r="E61" s="17"/>
      <c r="F61" s="19"/>
      <c r="G61" s="17"/>
      <c r="H61" s="17"/>
    </row>
    <row r="62" spans="1:8" s="186" customFormat="1" x14ac:dyDescent="0.25">
      <c r="A62" s="17"/>
      <c r="B62" s="96"/>
      <c r="C62" s="66"/>
      <c r="D62" s="20"/>
      <c r="E62" s="17"/>
      <c r="F62" s="19"/>
      <c r="G62" s="17"/>
      <c r="H62" s="17"/>
    </row>
    <row r="63" spans="1:8" s="149" customFormat="1" x14ac:dyDescent="0.25">
      <c r="A63" s="245"/>
      <c r="B63" s="246"/>
      <c r="C63" s="247"/>
      <c r="D63" s="248"/>
      <c r="E63" s="245"/>
      <c r="F63" s="249"/>
      <c r="G63" s="245"/>
      <c r="H63" s="245"/>
    </row>
    <row r="64" spans="1:8" x14ac:dyDescent="0.25">
      <c r="A64" s="17"/>
      <c r="B64" s="19"/>
      <c r="C64" s="22"/>
      <c r="D64" s="20"/>
      <c r="E64" s="17"/>
      <c r="F64" s="19"/>
      <c r="G64" s="17"/>
      <c r="H64" s="17"/>
    </row>
    <row r="65" spans="2:6" s="20" customFormat="1" x14ac:dyDescent="0.25">
      <c r="B65" s="20" t="s">
        <v>125</v>
      </c>
      <c r="C65" s="22"/>
    </row>
    <row r="66" spans="2:6" s="20" customFormat="1" ht="82.5" customHeight="1" x14ac:dyDescent="0.25">
      <c r="B66" s="407" t="s">
        <v>200</v>
      </c>
      <c r="C66" s="407"/>
      <c r="D66" s="407"/>
    </row>
    <row r="67" spans="2:6" x14ac:dyDescent="0.25">
      <c r="B67" s="19"/>
      <c r="C67" s="19"/>
      <c r="D67" s="19"/>
      <c r="E67" s="19"/>
      <c r="F67" s="19"/>
    </row>
    <row r="68" spans="2:6" x14ac:dyDescent="0.25">
      <c r="B68" s="3"/>
      <c r="C68" s="19"/>
      <c r="D68" s="19"/>
      <c r="E68" s="19"/>
      <c r="F68" s="19"/>
    </row>
    <row r="69" spans="2:6" x14ac:dyDescent="0.25">
      <c r="B69" s="19"/>
      <c r="C69" s="19"/>
      <c r="D69" s="19"/>
      <c r="E69" s="19"/>
      <c r="F69" s="19"/>
    </row>
  </sheetData>
  <mergeCells count="2">
    <mergeCell ref="B4:J4"/>
    <mergeCell ref="B66:D6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workbookViewId="0">
      <selection activeCell="C5" sqref="C5"/>
    </sheetView>
  </sheetViews>
  <sheetFormatPr defaultRowHeight="15" x14ac:dyDescent="0.25"/>
  <cols>
    <col min="1" max="1" width="17.28515625" style="38" customWidth="1"/>
    <col min="2" max="2" width="41.85546875" style="38" customWidth="1"/>
    <col min="3" max="3" width="16" style="38" customWidth="1"/>
    <col min="4" max="4" width="11.7109375" style="38" customWidth="1"/>
    <col min="5" max="16384" width="9.140625" style="38"/>
  </cols>
  <sheetData>
    <row r="1" spans="1:10" x14ac:dyDescent="0.25">
      <c r="A1" s="2" t="s">
        <v>396</v>
      </c>
      <c r="B1" s="2"/>
    </row>
    <row r="2" spans="1:10" s="149" customFormat="1" x14ac:dyDescent="0.25">
      <c r="A2" s="148"/>
    </row>
    <row r="3" spans="1:10" x14ac:dyDescent="0.25">
      <c r="A3" s="2" t="s">
        <v>0</v>
      </c>
      <c r="B3" s="2" t="s">
        <v>127</v>
      </c>
    </row>
    <row r="4" spans="1:10" ht="51.75" customHeight="1" x14ac:dyDescent="0.25">
      <c r="A4" s="1"/>
      <c r="B4" s="408" t="s">
        <v>25</v>
      </c>
      <c r="C4" s="408"/>
      <c r="D4" s="408"/>
      <c r="E4" s="408"/>
      <c r="F4" s="408"/>
      <c r="G4" s="408"/>
      <c r="H4" s="237"/>
      <c r="I4" s="237"/>
      <c r="J4" s="237"/>
    </row>
    <row r="5" spans="1:10" ht="15" customHeight="1" x14ac:dyDescent="0.25">
      <c r="A5" s="1"/>
      <c r="B5" s="49" t="s">
        <v>201</v>
      </c>
      <c r="C5" s="40"/>
      <c r="D5" s="41"/>
      <c r="E5" s="37"/>
      <c r="F5" s="37"/>
      <c r="G5" s="37"/>
      <c r="H5" s="37"/>
    </row>
    <row r="6" spans="1:10" ht="15" customHeight="1" x14ac:dyDescent="0.25">
      <c r="A6" s="1"/>
      <c r="B6" s="40"/>
      <c r="C6" s="40"/>
      <c r="D6" s="42"/>
      <c r="E6" s="37"/>
      <c r="F6" s="37"/>
      <c r="G6" s="37"/>
      <c r="H6" s="37"/>
    </row>
    <row r="7" spans="1:10" ht="15" customHeight="1" x14ac:dyDescent="0.25">
      <c r="A7" s="1"/>
      <c r="B7" s="49" t="s">
        <v>202</v>
      </c>
      <c r="C7" s="40"/>
      <c r="D7" s="42"/>
      <c r="E7" s="37"/>
      <c r="F7" s="37"/>
      <c r="G7" s="37"/>
      <c r="H7" s="37"/>
    </row>
    <row r="8" spans="1:10" ht="15" customHeight="1" x14ac:dyDescent="0.25">
      <c r="A8" s="1"/>
      <c r="B8" s="40"/>
      <c r="C8" s="40"/>
      <c r="D8" s="42"/>
      <c r="E8" s="37"/>
      <c r="F8" s="37"/>
      <c r="G8" s="37"/>
      <c r="H8" s="37"/>
    </row>
    <row r="9" spans="1:10" ht="15" customHeight="1" x14ac:dyDescent="0.25">
      <c r="A9" s="1"/>
      <c r="B9" s="49" t="s">
        <v>203</v>
      </c>
      <c r="C9" s="40"/>
      <c r="D9" s="42"/>
      <c r="E9" s="37"/>
      <c r="F9" s="37"/>
      <c r="G9" s="37"/>
      <c r="H9" s="37"/>
    </row>
    <row r="10" spans="1:10" ht="15" customHeight="1" x14ac:dyDescent="0.25">
      <c r="A10" s="1"/>
      <c r="B10" s="40"/>
      <c r="C10" s="40"/>
      <c r="D10" s="42"/>
      <c r="E10" s="37"/>
      <c r="F10" s="37"/>
      <c r="G10" s="37"/>
      <c r="H10" s="37"/>
    </row>
    <row r="11" spans="1:10" s="149" customFormat="1" x14ac:dyDescent="0.25">
      <c r="A11" s="148"/>
      <c r="B11" s="151"/>
      <c r="C11" s="151"/>
      <c r="D11" s="151"/>
      <c r="E11" s="151"/>
      <c r="F11" s="151"/>
      <c r="G11" s="151"/>
      <c r="H11" s="151"/>
    </row>
    <row r="12" spans="1:10" x14ac:dyDescent="0.25">
      <c r="A12" s="2"/>
      <c r="B12" s="3"/>
      <c r="C12" s="3"/>
      <c r="D12" s="3"/>
      <c r="E12" s="3"/>
      <c r="F12" s="3"/>
      <c r="G12" s="3"/>
      <c r="H12" s="3"/>
    </row>
    <row r="13" spans="1:10" x14ac:dyDescent="0.25">
      <c r="A13" s="2"/>
      <c r="B13" s="6" t="s">
        <v>1</v>
      </c>
      <c r="C13" s="6"/>
      <c r="D13" s="6"/>
      <c r="E13" s="6"/>
      <c r="F13" s="6"/>
      <c r="G13" s="174"/>
      <c r="H13" s="174"/>
    </row>
    <row r="14" spans="1:10" x14ac:dyDescent="0.25">
      <c r="A14" s="2"/>
      <c r="B14" s="7" t="s">
        <v>2</v>
      </c>
      <c r="C14" s="3"/>
      <c r="D14" s="3"/>
      <c r="E14" s="3"/>
      <c r="F14" s="3"/>
      <c r="G14" s="3"/>
      <c r="H14" s="3"/>
    </row>
    <row r="15" spans="1:10" s="20" customFormat="1" x14ac:dyDescent="0.25">
      <c r="A15" s="139"/>
      <c r="B15" s="139" t="s">
        <v>3</v>
      </c>
      <c r="C15" s="139"/>
      <c r="D15" s="139"/>
      <c r="E15" s="139"/>
      <c r="F15" s="139"/>
      <c r="G15" s="139"/>
      <c r="H15" s="139"/>
    </row>
    <row r="17" spans="1:8" x14ac:dyDescent="0.25">
      <c r="B17" s="2" t="s">
        <v>4</v>
      </c>
      <c r="C17" s="38" t="s">
        <v>0</v>
      </c>
    </row>
    <row r="18" spans="1:8" x14ac:dyDescent="0.25">
      <c r="B18" s="239" t="s">
        <v>30</v>
      </c>
      <c r="C18" s="32">
        <v>10000</v>
      </c>
    </row>
    <row r="19" spans="1:8" x14ac:dyDescent="0.25">
      <c r="A19" s="9" t="s">
        <v>0</v>
      </c>
      <c r="B19" s="239" t="s">
        <v>91</v>
      </c>
      <c r="C19" s="35">
        <v>6500</v>
      </c>
    </row>
    <row r="20" spans="1:8" x14ac:dyDescent="0.25">
      <c r="A20" s="10"/>
      <c r="B20" s="239" t="s">
        <v>204</v>
      </c>
      <c r="C20" s="32">
        <v>1000</v>
      </c>
      <c r="D20" s="38" t="s">
        <v>0</v>
      </c>
    </row>
    <row r="21" spans="1:8" x14ac:dyDescent="0.25">
      <c r="A21" s="10"/>
      <c r="B21" s="239" t="s">
        <v>9</v>
      </c>
      <c r="C21" s="32">
        <v>500</v>
      </c>
      <c r="D21" s="38" t="s">
        <v>0</v>
      </c>
    </row>
    <row r="22" spans="1:8" x14ac:dyDescent="0.25">
      <c r="A22" s="10"/>
      <c r="B22" s="38" t="s">
        <v>26</v>
      </c>
      <c r="C22" s="32">
        <v>1000</v>
      </c>
    </row>
    <row r="23" spans="1:8" x14ac:dyDescent="0.25">
      <c r="A23" s="10"/>
      <c r="B23" s="239" t="s">
        <v>23</v>
      </c>
      <c r="C23" s="50">
        <v>0.35</v>
      </c>
    </row>
    <row r="24" spans="1:8" s="239" customFormat="1" x14ac:dyDescent="0.25">
      <c r="A24" s="10"/>
      <c r="C24" s="250"/>
    </row>
    <row r="25" spans="1:8" s="149" customFormat="1" x14ac:dyDescent="0.25">
      <c r="A25" s="158"/>
      <c r="C25" s="251"/>
    </row>
    <row r="26" spans="1:8" x14ac:dyDescent="0.25">
      <c r="A26" s="10"/>
      <c r="E26" s="11"/>
      <c r="H26" s="12"/>
    </row>
    <row r="27" spans="1:8" x14ac:dyDescent="0.25">
      <c r="A27" s="10"/>
      <c r="B27" s="2" t="s">
        <v>5</v>
      </c>
    </row>
    <row r="28" spans="1:8" x14ac:dyDescent="0.25">
      <c r="A28" s="10"/>
      <c r="B28" s="2" t="s">
        <v>205</v>
      </c>
    </row>
    <row r="29" spans="1:8" x14ac:dyDescent="0.25">
      <c r="A29" s="10"/>
      <c r="B29" s="19" t="s">
        <v>30</v>
      </c>
      <c r="C29" s="252">
        <f>C18</f>
        <v>10000</v>
      </c>
    </row>
    <row r="30" spans="1:8" x14ac:dyDescent="0.25">
      <c r="A30" s="10"/>
      <c r="B30" s="19" t="s">
        <v>91</v>
      </c>
      <c r="C30" s="253">
        <f>C19</f>
        <v>6500</v>
      </c>
    </row>
    <row r="31" spans="1:8" x14ac:dyDescent="0.25">
      <c r="A31" s="10"/>
      <c r="B31" s="19" t="s">
        <v>204</v>
      </c>
      <c r="C31" s="253">
        <f>C20</f>
        <v>1000</v>
      </c>
    </row>
    <row r="32" spans="1:8" x14ac:dyDescent="0.25">
      <c r="A32" s="10"/>
      <c r="B32" s="19" t="s">
        <v>138</v>
      </c>
      <c r="C32" s="255">
        <f>C22</f>
        <v>1000</v>
      </c>
    </row>
    <row r="33" spans="1:3" x14ac:dyDescent="0.25">
      <c r="A33" s="10"/>
      <c r="B33" s="19" t="s">
        <v>27</v>
      </c>
      <c r="C33" s="254">
        <f>C29-C30-C31-C32</f>
        <v>1500</v>
      </c>
    </row>
    <row r="34" spans="1:3" x14ac:dyDescent="0.25">
      <c r="A34" s="10" t="s">
        <v>0</v>
      </c>
      <c r="B34" s="19"/>
      <c r="C34" s="52"/>
    </row>
    <row r="35" spans="1:3" x14ac:dyDescent="0.25">
      <c r="A35" s="10"/>
      <c r="B35" s="3" t="s">
        <v>170</v>
      </c>
      <c r="C35" s="52"/>
    </row>
    <row r="36" spans="1:3" x14ac:dyDescent="0.25">
      <c r="A36" s="10"/>
      <c r="B36" s="19" t="s">
        <v>27</v>
      </c>
      <c r="C36" s="252">
        <f>C33</f>
        <v>1500</v>
      </c>
    </row>
    <row r="37" spans="1:3" x14ac:dyDescent="0.25">
      <c r="A37" s="10"/>
      <c r="B37" s="19" t="s">
        <v>9</v>
      </c>
      <c r="C37" s="255">
        <f>C21</f>
        <v>500</v>
      </c>
    </row>
    <row r="38" spans="1:3" x14ac:dyDescent="0.25">
      <c r="A38" s="10"/>
      <c r="B38" s="19" t="s">
        <v>67</v>
      </c>
      <c r="C38" s="253">
        <f>C36-C37</f>
        <v>1000</v>
      </c>
    </row>
    <row r="39" spans="1:3" x14ac:dyDescent="0.25">
      <c r="A39" s="10"/>
      <c r="B39" s="19" t="s">
        <v>54</v>
      </c>
      <c r="C39" s="255">
        <f>C38*C23</f>
        <v>350</v>
      </c>
    </row>
    <row r="40" spans="1:3" x14ac:dyDescent="0.25">
      <c r="A40" s="10"/>
      <c r="B40" s="19" t="s">
        <v>35</v>
      </c>
      <c r="C40" s="256">
        <f>C38-C39</f>
        <v>650</v>
      </c>
    </row>
    <row r="41" spans="1:3" x14ac:dyDescent="0.25">
      <c r="A41" s="10"/>
      <c r="B41" s="19"/>
      <c r="C41" s="52"/>
    </row>
    <row r="42" spans="1:3" x14ac:dyDescent="0.25">
      <c r="A42" s="10" t="s">
        <v>0</v>
      </c>
      <c r="B42" s="3" t="s">
        <v>206</v>
      </c>
      <c r="C42" s="52"/>
    </row>
    <row r="43" spans="1:3" x14ac:dyDescent="0.25">
      <c r="A43" s="10"/>
      <c r="B43" s="19" t="s">
        <v>35</v>
      </c>
      <c r="C43" s="252">
        <f>C40</f>
        <v>650</v>
      </c>
    </row>
    <row r="44" spans="1:3" x14ac:dyDescent="0.25">
      <c r="A44" s="10"/>
      <c r="B44" s="19" t="s">
        <v>207</v>
      </c>
      <c r="C44" s="255">
        <f>C22</f>
        <v>1000</v>
      </c>
    </row>
    <row r="45" spans="1:3" x14ac:dyDescent="0.25">
      <c r="A45" s="10"/>
      <c r="B45" s="19" t="s">
        <v>208</v>
      </c>
      <c r="C45" s="256">
        <f>C43+C44</f>
        <v>1650</v>
      </c>
    </row>
    <row r="46" spans="1:3" x14ac:dyDescent="0.25">
      <c r="A46" s="10"/>
      <c r="B46" s="11"/>
      <c r="C46" s="44"/>
    </row>
    <row r="47" spans="1:3" x14ac:dyDescent="0.25">
      <c r="A47" s="10"/>
    </row>
    <row r="48" spans="1:3" x14ac:dyDescent="0.25">
      <c r="A48" s="10"/>
      <c r="B48" s="122" t="s">
        <v>0</v>
      </c>
      <c r="C48" s="38" t="s">
        <v>0</v>
      </c>
    </row>
    <row r="49" spans="1:8" x14ac:dyDescent="0.25">
      <c r="A49" s="10"/>
    </row>
    <row r="50" spans="1:8" x14ac:dyDescent="0.25">
      <c r="A50" s="10"/>
      <c r="B50" s="16"/>
    </row>
    <row r="51" spans="1:8" x14ac:dyDescent="0.25">
      <c r="A51" s="17"/>
      <c r="B51" s="18"/>
      <c r="C51" s="19"/>
      <c r="D51" s="19"/>
      <c r="E51" s="19"/>
      <c r="F51" s="19"/>
      <c r="G51" s="17"/>
      <c r="H51" s="17"/>
    </row>
    <row r="52" spans="1:8" x14ac:dyDescent="0.25">
      <c r="A52" s="17"/>
      <c r="B52" s="20"/>
      <c r="C52" s="20"/>
      <c r="D52" s="20"/>
      <c r="E52" s="17"/>
      <c r="F52" s="19"/>
      <c r="G52" s="17"/>
      <c r="H52" s="17"/>
    </row>
    <row r="53" spans="1:8" x14ac:dyDescent="0.25">
      <c r="A53" s="17"/>
      <c r="B53" s="21"/>
      <c r="C53" s="22"/>
      <c r="D53" s="20"/>
      <c r="E53" s="17"/>
      <c r="F53" s="19"/>
      <c r="G53" s="17"/>
      <c r="H53" s="17"/>
    </row>
    <row r="54" spans="1:8" x14ac:dyDescent="0.25">
      <c r="A54" s="17"/>
      <c r="B54" s="21"/>
      <c r="C54" s="23"/>
      <c r="D54" s="20"/>
      <c r="E54" s="17"/>
      <c r="F54" s="19"/>
      <c r="G54" s="17"/>
      <c r="H54" s="17"/>
    </row>
    <row r="55" spans="1:8" x14ac:dyDescent="0.25">
      <c r="A55" s="17"/>
      <c r="B55" s="20"/>
      <c r="C55" s="22"/>
      <c r="D55" s="20"/>
      <c r="E55" s="17"/>
      <c r="F55" s="19"/>
      <c r="G55" s="17"/>
      <c r="H55" s="17"/>
    </row>
    <row r="56" spans="1:8" x14ac:dyDescent="0.25">
      <c r="A56" s="17"/>
      <c r="B56" s="20"/>
      <c r="C56" s="22"/>
      <c r="D56" s="20"/>
      <c r="E56" s="17"/>
      <c r="F56" s="19"/>
      <c r="G56" s="17"/>
      <c r="H56" s="17"/>
    </row>
    <row r="57" spans="1:8" x14ac:dyDescent="0.25">
      <c r="A57" s="17"/>
      <c r="B57" s="20"/>
      <c r="C57" s="22"/>
      <c r="D57" s="19"/>
      <c r="E57" s="17"/>
      <c r="F57" s="19"/>
      <c r="G57" s="17"/>
      <c r="H57" s="17"/>
    </row>
    <row r="58" spans="1:8" x14ac:dyDescent="0.25">
      <c r="C58" s="19"/>
      <c r="D58" s="19"/>
      <c r="E58" s="19"/>
      <c r="F58" s="19"/>
    </row>
    <row r="59" spans="1:8" x14ac:dyDescent="0.25">
      <c r="B59" s="3"/>
      <c r="C59" s="19"/>
      <c r="D59" s="19"/>
      <c r="E59" s="19"/>
      <c r="F59" s="19"/>
    </row>
    <row r="60" spans="1:8" x14ac:dyDescent="0.25">
      <c r="B60" s="19"/>
      <c r="C60" s="19"/>
      <c r="D60" s="19"/>
      <c r="E60" s="19"/>
      <c r="F60" s="19"/>
    </row>
  </sheetData>
  <mergeCells count="1">
    <mergeCell ref="B4:G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3-3</vt:lpstr>
      <vt:lpstr>3-4</vt:lpstr>
      <vt:lpstr>3-5</vt:lpstr>
      <vt:lpstr>3-6</vt:lpstr>
      <vt:lpstr>3-7</vt:lpstr>
      <vt:lpstr>3-8</vt:lpstr>
      <vt:lpstr>3-9</vt:lpstr>
      <vt:lpstr>3-14</vt:lpstr>
      <vt:lpstr>3-16</vt:lpstr>
      <vt:lpstr>3-19</vt:lpstr>
      <vt:lpstr>3-20</vt:lpstr>
      <vt:lpstr>3-21</vt:lpstr>
      <vt:lpstr>3-22</vt:lpstr>
      <vt:lpstr>3-24</vt:lpstr>
      <vt:lpstr>3-25</vt:lpstr>
      <vt:lpstr>3-26</vt:lpstr>
      <vt:lpstr>3-27</vt:lpstr>
      <vt:lpstr>3-28</vt:lpstr>
      <vt:lpstr>3-29</vt:lpstr>
      <vt:lpstr>3-31</vt:lpstr>
      <vt:lpstr>3-32</vt:lpstr>
      <vt:lpstr>3-33</vt:lpstr>
      <vt:lpstr>3-34</vt:lpstr>
      <vt:lpstr>3-35</vt:lpstr>
      <vt:lpstr>3-36</vt:lpstr>
      <vt:lpstr>3-37</vt:lpstr>
      <vt:lpstr>3-38</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 Johnson</dc:creator>
  <cp:lastModifiedBy>Bathurst, Noelle</cp:lastModifiedBy>
  <dcterms:created xsi:type="dcterms:W3CDTF">2013-05-24T01:57:18Z</dcterms:created>
  <dcterms:modified xsi:type="dcterms:W3CDTF">2017-01-11T15:29:41Z</dcterms:modified>
</cp:coreProperties>
</file>